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 внебюдж." sheetId="1" r:id="rId1"/>
    <sheet name="список" sheetId="2" r:id="rId2"/>
  </sheets>
  <definedNames>
    <definedName name="_xlnm.Print_Titles" localSheetId="0">'с внебюдж.'!$3:$5</definedName>
    <definedName name="_xlnm.Print_Titles" localSheetId="1">'список'!$1:$1</definedName>
    <definedName name="_xlnm.Print_Area" localSheetId="0">'с внебюдж.'!$C$1:$J$279</definedName>
    <definedName name="_xlnm.Print_Area" localSheetId="1">'список'!$A$1:$B$13</definedName>
  </definedNames>
  <calcPr fullCalcOnLoad="1"/>
</workbook>
</file>

<file path=xl/sharedStrings.xml><?xml version="1.0" encoding="utf-8"?>
<sst xmlns="http://schemas.openxmlformats.org/spreadsheetml/2006/main" count="254" uniqueCount="65">
  <si>
    <t>Всего</t>
  </si>
  <si>
    <t>тыс.руб</t>
  </si>
  <si>
    <t>Исполнение  муниципальных программ  (кассовый расход)</t>
  </si>
  <si>
    <t>Администрации Щёлковского муниципального района</t>
  </si>
  <si>
    <t>Начальник Управления по экономической политике</t>
  </si>
  <si>
    <t>Е.А. Митряева</t>
  </si>
  <si>
    <t xml:space="preserve">  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</si>
  <si>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</si>
  <si>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</si>
  <si>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</si>
  <si>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</si>
  <si>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финансирования, утвержденный в муниципальной программе ГПЩ (тыс.руб.)</t>
  </si>
  <si>
    <t>Муниципальная программа городского поселения Щёлково "Культура городского поселения Щёлково"</t>
  </si>
  <si>
    <t>средства бюджета городского поселения Щёлково</t>
  </si>
  <si>
    <t>средства бюджета Московской области</t>
  </si>
  <si>
    <t>внебюджетные источники</t>
  </si>
  <si>
    <t>Подпрограмма "Развитие библиотечного дела"</t>
  </si>
  <si>
    <t>Подпрограмма "Организация культурно-досуговой деятельности"</t>
  </si>
  <si>
    <t>Подпрограмма "Развитие парковых территорий, парков культуры и отдыха"</t>
  </si>
  <si>
    <t>Подпрограмма "Развитие музейного дела и экспозиционно-выставочная деятельность"</t>
  </si>
  <si>
    <t>Подпрограмма "Развитие театральной деятельности"</t>
  </si>
  <si>
    <t>Муниципальная программа городского поселения Щёлково "Спорт городского поселения Щёлково"</t>
  </si>
  <si>
    <t>Подпрограмма "Развитие физической культуры и спорта"</t>
  </si>
  <si>
    <t>Подпрограмма "Развитие спортивной инфраструктуры"</t>
  </si>
  <si>
    <t>Подпрограмма "Молодое поколение"</t>
  </si>
  <si>
    <t>Подпрограмма "Социальная поддержка граждан"</t>
  </si>
  <si>
    <t>Подпрограмма "Доступная среда"</t>
  </si>
  <si>
    <t>Муниципальная программа городского поселения Щёлково "Безопасность городского поселения Щёлково"</t>
  </si>
  <si>
    <t>Подпрограмма "Профилактика преступлений и иных правонарушений"</t>
  </si>
  <si>
    <t>Подпрограмма "Обеспечение безопасности жизнедеятельности населения"</t>
  </si>
  <si>
    <t>Муниципальная программа городского поселения Щёлково "Жилище"</t>
  </si>
  <si>
    <t>Подпрограмма "Обеспечение жильем молодых семей"</t>
  </si>
  <si>
    <t>Подпрограмма "Переселение граждан из жилищного фонда, подлежащего сносу и реконструкции"</t>
  </si>
  <si>
    <t>Муниципальная программа городского поселения Щёлково "Развитие инженерной инфраструктуры и энергоэффективности на территории городского поселения Щёлково"</t>
  </si>
  <si>
    <t>Подпрограмма "Чистая вода"</t>
  </si>
  <si>
    <t>Подпрограмма "Очистка сточных вод"</t>
  </si>
  <si>
    <t>Подпрограмма "Создание условий для обеспечения качественными жилищно-коммунальными услугами"</t>
  </si>
  <si>
    <t>Подпрограмма "Энергосбережение и повышение энергетической эффективности"</t>
  </si>
  <si>
    <t>Муниципальная программа городского поселения Щёлково "Предпринимательство городского поселения Щёлково"</t>
  </si>
  <si>
    <t>Подпрограмма "Развитие малого и среднего предпринимательства"</t>
  </si>
  <si>
    <t>Подпрограмма "Развитие потребительского рынка и услуг"</t>
  </si>
  <si>
    <t>Подпрограмма "Развитие конкуренции"</t>
  </si>
  <si>
    <t>Муниципальная программа городского поселения Щёлково "Муниципальное управление в городском поселении Щёлково"</t>
  </si>
  <si>
    <t>Подпрограмма "Управление муниципальными финансами"</t>
  </si>
  <si>
    <t>Подпрограмма "Развитие муниципального имущественного комплекса"</t>
  </si>
  <si>
    <t>Подпрограмма "Обеспечивающая подпрограмма"</t>
  </si>
  <si>
    <t>Подпрограмма "Поддержка социально ориентированных некоммерческих организаций"</t>
  </si>
  <si>
    <t>Муниципальная программа городского поселения Щёлково "Развитие системы информирования населения о деятельности органов местного самоуправления городского поселения Щёлково"</t>
  </si>
  <si>
    <t>Муниципальная программа городского поселения Щёлково "Развитие и функционирование дорожно-транспортного комплекса городского поселения Щёлково"</t>
  </si>
  <si>
    <t>Подпрограмма "Транспортное обслуживание населения и безопасность дорожного движения"</t>
  </si>
  <si>
    <t>Подпрограмма "Развитие дорожного хозяйства"</t>
  </si>
  <si>
    <t>Муниципальная программа городского поселения Щёлково "Формирование современной городской среды"</t>
  </si>
  <si>
    <t>Подпрограмма "Комфортная городская среда"</t>
  </si>
  <si>
    <t>Подпрограмма "Благоустройство территории городского поселения Щёлково"</t>
  </si>
  <si>
    <t>Подпрограмма "Создание условий для обеспечения комфортного проживания жителей в многоквартирных домах"</t>
  </si>
  <si>
    <t>Муниципальная программа городского поселения Щёлково "Архитектура и градостроительство городского поселения Щёлково"</t>
  </si>
  <si>
    <t>Муниципальная программа городского поселения Щёлково "Развитие информационно-коммуникационных технологий и повышение эффективности предоставления государственных и муниципальных услуг"</t>
  </si>
  <si>
    <t>Подпрограмма "Развитие информационно-коммуникационных технологий для повышения эффективности процессов управления"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</si>
  <si>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в многофункциональных центрах предоставления государственных и муниципальных услуг"</t>
  </si>
  <si>
    <t>ВСЕГО, в том числе:</t>
  </si>
  <si>
    <t>Исполнитель Соколова А.В. (496) 561-11-36</t>
  </si>
  <si>
    <t>Объем фининсирования, утвержденый в бюджете ГПЩ
на 2018 год, тыс. руб. (решение СД ГПЩ от 10.12.2018 № 48/3)</t>
  </si>
  <si>
    <t>Объем финансирования в соответствии со сводной бюджетной росписью на 31.12.2018</t>
  </si>
  <si>
    <t xml:space="preserve">Сводный оперативный отчет 
о реализации муниципальных программ городского поселения Щёлково
за IV квартал 2018 года
</t>
  </si>
  <si>
    <t>выполнено стоит по кассе. С отчетом УЖКХиБ не сходится.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</si>
</sst>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180" fontId="4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 horizontal="right" vertical="center"/>
    </xf>
    <xf numFmtId="177" fontId="3" fillId="32" borderId="10" xfId="0" applyNumberFormat="1" applyFont="1" applyFill="1" applyBorder="1" applyAlignment="1">
      <alignment horizontal="right" vertical="center" wrapText="1"/>
    </xf>
    <xf numFmtId="177" fontId="3" fillId="32" borderId="11" xfId="0" applyNumberFormat="1" applyFont="1" applyFill="1" applyBorder="1" applyAlignment="1">
      <alignment horizontal="right" vertical="center" wrapText="1"/>
    </xf>
    <xf numFmtId="180" fontId="4" fillId="32" borderId="12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Alignment="1">
      <alignment/>
    </xf>
    <xf numFmtId="180" fontId="4" fillId="32" borderId="13" xfId="0" applyNumberFormat="1" applyFont="1" applyFill="1" applyBorder="1" applyAlignment="1">
      <alignment horizontal="left" vertical="center" wrapText="1"/>
    </xf>
    <xf numFmtId="180" fontId="6" fillId="32" borderId="13" xfId="0" applyNumberFormat="1" applyFont="1" applyFill="1" applyBorder="1" applyAlignment="1">
      <alignment horizontal="left" vertical="center" wrapText="1"/>
    </xf>
    <xf numFmtId="180" fontId="7" fillId="32" borderId="13" xfId="0" applyNumberFormat="1" applyFont="1" applyFill="1" applyBorder="1" applyAlignment="1" applyProtection="1">
      <alignment horizontal="left" vertical="top" wrapText="1"/>
      <protection hidden="1" locked="0"/>
    </xf>
    <xf numFmtId="180" fontId="3" fillId="32" borderId="13" xfId="0" applyNumberFormat="1" applyFont="1" applyFill="1" applyBorder="1" applyAlignment="1">
      <alignment horizontal="left" vertical="center" wrapText="1"/>
    </xf>
    <xf numFmtId="180" fontId="3" fillId="32" borderId="12" xfId="0" applyNumberFormat="1" applyFont="1" applyFill="1" applyBorder="1" applyAlignment="1">
      <alignment horizontal="right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 wrapText="1"/>
    </xf>
    <xf numFmtId="180" fontId="8" fillId="32" borderId="15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 wrapText="1"/>
    </xf>
    <xf numFmtId="180" fontId="3" fillId="32" borderId="0" xfId="0" applyNumberFormat="1" applyFont="1" applyFill="1" applyAlignment="1">
      <alignment/>
    </xf>
    <xf numFmtId="180" fontId="4" fillId="32" borderId="12" xfId="0" applyNumberFormat="1" applyFont="1" applyFill="1" applyBorder="1" applyAlignment="1">
      <alignment/>
    </xf>
    <xf numFmtId="180" fontId="3" fillId="32" borderId="13" xfId="0" applyNumberFormat="1" applyFont="1" applyFill="1" applyBorder="1" applyAlignment="1">
      <alignment vertical="top" wrapText="1"/>
    </xf>
    <xf numFmtId="180" fontId="6" fillId="32" borderId="12" xfId="0" applyNumberFormat="1" applyFont="1" applyFill="1" applyBorder="1" applyAlignment="1">
      <alignment horizontal="right" vertical="center" wrapText="1"/>
    </xf>
    <xf numFmtId="180" fontId="4" fillId="32" borderId="12" xfId="0" applyNumberFormat="1" applyFont="1" applyFill="1" applyBorder="1" applyAlignment="1">
      <alignment horizontal="right" vertical="center" wrapText="1"/>
    </xf>
    <xf numFmtId="180" fontId="7" fillId="32" borderId="13" xfId="0" applyNumberFormat="1" applyFont="1" applyFill="1" applyBorder="1" applyAlignment="1" applyProtection="1">
      <alignment vertical="center" wrapText="1"/>
      <protection hidden="1" locked="0"/>
    </xf>
    <xf numFmtId="180" fontId="4" fillId="32" borderId="13" xfId="0" applyNumberFormat="1" applyFont="1" applyFill="1" applyBorder="1" applyAlignment="1">
      <alignment vertical="top" wrapText="1"/>
    </xf>
    <xf numFmtId="180" fontId="6" fillId="32" borderId="13" xfId="0" applyNumberFormat="1" applyFont="1" applyFill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right" vertical="center"/>
    </xf>
    <xf numFmtId="177" fontId="4" fillId="32" borderId="10" xfId="0" applyNumberFormat="1" applyFont="1" applyFill="1" applyBorder="1" applyAlignment="1">
      <alignment horizontal="right" vertical="center"/>
    </xf>
    <xf numFmtId="4" fontId="4" fillId="32" borderId="0" xfId="0" applyNumberFormat="1" applyFont="1" applyFill="1" applyBorder="1" applyAlignment="1">
      <alignment horizontal="right" vertical="center"/>
    </xf>
    <xf numFmtId="180" fontId="4" fillId="32" borderId="0" xfId="0" applyNumberFormat="1" applyFont="1" applyFill="1" applyBorder="1" applyAlignment="1">
      <alignment/>
    </xf>
    <xf numFmtId="180" fontId="4" fillId="32" borderId="0" xfId="0" applyNumberFormat="1" applyFont="1" applyFill="1" applyBorder="1" applyAlignment="1">
      <alignment horizontal="right" vertical="center" wrapText="1"/>
    </xf>
    <xf numFmtId="180" fontId="3" fillId="32" borderId="16" xfId="0" applyNumberFormat="1" applyFont="1" applyFill="1" applyBorder="1" applyAlignment="1">
      <alignment vertical="top" wrapText="1"/>
    </xf>
    <xf numFmtId="180" fontId="3" fillId="32" borderId="12" xfId="0" applyNumberFormat="1" applyFont="1" applyFill="1" applyBorder="1" applyAlignment="1">
      <alignment horizontal="left" vertical="center" wrapText="1"/>
    </xf>
    <xf numFmtId="180" fontId="9" fillId="32" borderId="12" xfId="0" applyNumberFormat="1" applyFont="1" applyFill="1" applyBorder="1" applyAlignment="1" applyProtection="1">
      <alignment horizontal="left" vertical="top" wrapText="1"/>
      <protection hidden="1" locked="0"/>
    </xf>
    <xf numFmtId="3" fontId="3" fillId="32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180" fontId="8" fillId="32" borderId="17" xfId="0" applyNumberFormat="1" applyFont="1" applyFill="1" applyBorder="1" applyAlignment="1">
      <alignment horizontal="center" vertical="center" wrapText="1"/>
    </xf>
    <xf numFmtId="180" fontId="8" fillId="32" borderId="18" xfId="0" applyNumberFormat="1" applyFont="1" applyFill="1" applyBorder="1" applyAlignment="1">
      <alignment horizontal="center" vertical="center" wrapText="1"/>
    </xf>
    <xf numFmtId="180" fontId="8" fillId="32" borderId="19" xfId="0" applyNumberFormat="1" applyFont="1" applyFill="1" applyBorder="1" applyAlignment="1">
      <alignment horizontal="center" vertical="center" wrapText="1"/>
    </xf>
    <xf numFmtId="180" fontId="8" fillId="32" borderId="20" xfId="0" applyNumberFormat="1" applyFont="1" applyFill="1" applyBorder="1" applyAlignment="1">
      <alignment horizontal="center" vertical="center" wrapText="1"/>
    </xf>
    <xf numFmtId="180" fontId="8" fillId="32" borderId="21" xfId="0" applyNumberFormat="1" applyFont="1" applyFill="1" applyBorder="1" applyAlignment="1">
      <alignment horizontal="center" vertical="center" wrapText="1"/>
    </xf>
    <xf numFmtId="180" fontId="8" fillId="32" borderId="22" xfId="0" applyNumberFormat="1" applyFont="1" applyFill="1" applyBorder="1" applyAlignment="1">
      <alignment horizontal="center" vertical="center" wrapText="1"/>
    </xf>
    <xf numFmtId="180" fontId="8" fillId="32" borderId="15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Alignment="1">
      <alignment horizontal="center" vertical="top" wrapText="1"/>
    </xf>
    <xf numFmtId="180" fontId="8" fillId="32" borderId="23" xfId="0" applyNumberFormat="1" applyFont="1" applyFill="1" applyBorder="1" applyAlignment="1">
      <alignment horizontal="center" vertical="center" wrapText="1"/>
    </xf>
    <xf numFmtId="180" fontId="8" fillId="32" borderId="24" xfId="0" applyNumberFormat="1" applyFont="1" applyFill="1" applyBorder="1" applyAlignment="1">
      <alignment horizontal="center" vertical="center" wrapText="1"/>
    </xf>
    <xf numFmtId="177" fontId="4" fillId="32" borderId="25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/>
    </xf>
    <xf numFmtId="180" fontId="3" fillId="33" borderId="26" xfId="0" applyNumberFormat="1" applyFont="1" applyFill="1" applyBorder="1" applyAlignment="1">
      <alignment vertical="top" wrapText="1"/>
    </xf>
    <xf numFmtId="180" fontId="4" fillId="33" borderId="27" xfId="0" applyNumberFormat="1" applyFont="1" applyFill="1" applyBorder="1" applyAlignment="1">
      <alignment/>
    </xf>
    <xf numFmtId="180" fontId="5" fillId="33" borderId="16" xfId="0" applyNumberFormat="1" applyFont="1" applyFill="1" applyBorder="1" applyAlignment="1">
      <alignment horizontal="right" vertical="center"/>
    </xf>
    <xf numFmtId="180" fontId="4" fillId="33" borderId="27" xfId="0" applyNumberFormat="1" applyFont="1" applyFill="1" applyBorder="1" applyAlignment="1">
      <alignment horizontal="right" vertical="center"/>
    </xf>
    <xf numFmtId="180" fontId="4" fillId="33" borderId="28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left" vertical="center" wrapText="1"/>
    </xf>
    <xf numFmtId="180" fontId="4" fillId="33" borderId="12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 vertical="center" wrapText="1"/>
    </xf>
    <xf numFmtId="177" fontId="3" fillId="33" borderId="11" xfId="0" applyNumberFormat="1" applyFont="1" applyFill="1" applyBorder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left" vertical="center" wrapText="1"/>
    </xf>
    <xf numFmtId="180" fontId="4" fillId="33" borderId="10" xfId="0" applyNumberFormat="1" applyFont="1" applyFill="1" applyBorder="1" applyAlignment="1">
      <alignment horizontal="right" vertical="center"/>
    </xf>
    <xf numFmtId="180" fontId="9" fillId="33" borderId="13" xfId="0" applyNumberFormat="1" applyFont="1" applyFill="1" applyBorder="1" applyAlignment="1" applyProtection="1">
      <alignment horizontal="left" vertical="top" wrapText="1"/>
      <protection hidden="1" locked="0"/>
    </xf>
    <xf numFmtId="180" fontId="5" fillId="33" borderId="13" xfId="0" applyNumberFormat="1" applyFont="1" applyFill="1" applyBorder="1" applyAlignment="1">
      <alignment horizontal="left" vertical="center" wrapText="1"/>
    </xf>
    <xf numFmtId="180" fontId="3" fillId="33" borderId="12" xfId="0" applyNumberFormat="1" applyFont="1" applyFill="1" applyBorder="1" applyAlignment="1">
      <alignment horizontal="right"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3" fillId="33" borderId="25" xfId="0" applyNumberFormat="1" applyFont="1" applyFill="1" applyBorder="1" applyAlignment="1">
      <alignment horizontal="right" vertical="center"/>
    </xf>
    <xf numFmtId="180" fontId="5" fillId="33" borderId="29" xfId="0" applyNumberFormat="1" applyFont="1" applyFill="1" applyBorder="1" applyAlignment="1">
      <alignment horizontal="left" vertical="center" wrapText="1"/>
    </xf>
    <xf numFmtId="180" fontId="3" fillId="33" borderId="30" xfId="0" applyNumberFormat="1" applyFont="1" applyFill="1" applyBorder="1" applyAlignment="1">
      <alignment horizontal="right" vertical="center"/>
    </xf>
    <xf numFmtId="177" fontId="3" fillId="33" borderId="31" xfId="0" applyNumberFormat="1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297"/>
  <sheetViews>
    <sheetView tabSelected="1" zoomScale="85" zoomScaleNormal="85" zoomScalePageLayoutView="0" workbookViewId="0" topLeftCell="B1">
      <pane ySplit="5" topLeftCell="A174" activePane="bottomLeft" state="frozen"/>
      <selection pane="topLeft" activeCell="A1" sqref="A1"/>
      <selection pane="bottomLeft" activeCell="E280" sqref="E280"/>
    </sheetView>
  </sheetViews>
  <sheetFormatPr defaultColWidth="9.00390625" defaultRowHeight="12.75"/>
  <cols>
    <col min="1" max="1" width="7.125" style="6" customWidth="1"/>
    <col min="2" max="2" width="16.00390625" style="6" customWidth="1"/>
    <col min="3" max="3" width="43.125" style="6" customWidth="1"/>
    <col min="4" max="4" width="27.375" style="6" customWidth="1"/>
    <col min="5" max="5" width="26.125" style="6" customWidth="1"/>
    <col min="6" max="6" width="19.625" style="6" customWidth="1"/>
    <col min="7" max="7" width="15.125" style="6" customWidth="1"/>
    <col min="8" max="8" width="14.875" style="6" customWidth="1"/>
    <col min="9" max="9" width="16.875" style="6" customWidth="1"/>
    <col min="10" max="10" width="18.625" style="6" customWidth="1"/>
    <col min="11" max="11" width="12.375" style="6" hidden="1" customWidth="1"/>
    <col min="12" max="19" width="0" style="6" hidden="1" customWidth="1"/>
    <col min="20" max="16384" width="9.125" style="6" customWidth="1"/>
  </cols>
  <sheetData>
    <row r="1" spans="3:10" ht="62.25" customHeight="1">
      <c r="C1" s="45" t="s">
        <v>63</v>
      </c>
      <c r="D1" s="45"/>
      <c r="E1" s="45"/>
      <c r="F1" s="45"/>
      <c r="G1" s="45"/>
      <c r="H1" s="45"/>
      <c r="I1" s="45"/>
      <c r="J1" s="45"/>
    </row>
    <row r="2" ht="19.5" customHeight="1" thickBot="1"/>
    <row r="3" spans="3:10" ht="48" customHeight="1">
      <c r="C3" s="42" t="s">
        <v>7</v>
      </c>
      <c r="D3" s="42" t="s">
        <v>61</v>
      </c>
      <c r="E3" s="42" t="s">
        <v>62</v>
      </c>
      <c r="F3" s="42" t="s">
        <v>11</v>
      </c>
      <c r="G3" s="38" t="s">
        <v>8</v>
      </c>
      <c r="H3" s="39"/>
      <c r="I3" s="38" t="s">
        <v>2</v>
      </c>
      <c r="J3" s="39"/>
    </row>
    <row r="4" spans="3:10" ht="18" customHeight="1" thickBot="1">
      <c r="C4" s="43"/>
      <c r="D4" s="43"/>
      <c r="E4" s="43"/>
      <c r="F4" s="43"/>
      <c r="G4" s="40"/>
      <c r="H4" s="41"/>
      <c r="I4" s="40"/>
      <c r="J4" s="41"/>
    </row>
    <row r="5" spans="3:10" ht="58.5" customHeight="1" thickBot="1">
      <c r="C5" s="44"/>
      <c r="D5" s="44"/>
      <c r="E5" s="44"/>
      <c r="F5" s="44"/>
      <c r="G5" s="12" t="s">
        <v>1</v>
      </c>
      <c r="H5" s="13" t="s">
        <v>9</v>
      </c>
      <c r="I5" s="14" t="s">
        <v>1</v>
      </c>
      <c r="J5" s="15" t="s">
        <v>10</v>
      </c>
    </row>
    <row r="6" spans="3:10" ht="66" customHeight="1">
      <c r="C6" s="50" t="s">
        <v>12</v>
      </c>
      <c r="D6" s="51"/>
      <c r="E6" s="51"/>
      <c r="F6" s="52"/>
      <c r="G6" s="53"/>
      <c r="H6" s="53"/>
      <c r="I6" s="53"/>
      <c r="J6" s="54"/>
    </row>
    <row r="7" spans="3:10" s="16" customFormat="1" ht="16.5" customHeight="1">
      <c r="C7" s="55" t="s">
        <v>0</v>
      </c>
      <c r="D7" s="56">
        <f aca="true" t="shared" si="0" ref="D7:G10">D13+D19+D25+D31+D37</f>
        <v>232510</v>
      </c>
      <c r="E7" s="56">
        <f t="shared" si="0"/>
        <v>240999</v>
      </c>
      <c r="F7" s="56">
        <f t="shared" si="0"/>
        <v>242173</v>
      </c>
      <c r="G7" s="56">
        <f t="shared" si="0"/>
        <v>241856.18</v>
      </c>
      <c r="H7" s="57">
        <f>G7/F7</f>
        <v>0.9986917616745054</v>
      </c>
      <c r="I7" s="56">
        <f>I13+I19+I25+I31+I37</f>
        <v>240567.59999999998</v>
      </c>
      <c r="J7" s="58">
        <f>I7/E7</f>
        <v>0.9982099510786351</v>
      </c>
    </row>
    <row r="8" spans="3:12" ht="37.5" customHeight="1">
      <c r="C8" s="59" t="s">
        <v>13</v>
      </c>
      <c r="D8" s="56">
        <f t="shared" si="0"/>
        <v>221152</v>
      </c>
      <c r="E8" s="56">
        <f t="shared" si="0"/>
        <v>221152</v>
      </c>
      <c r="F8" s="56">
        <f t="shared" si="0"/>
        <v>221152</v>
      </c>
      <c r="G8" s="56">
        <f t="shared" si="0"/>
        <v>220912.5</v>
      </c>
      <c r="H8" s="57">
        <f>G8/F8</f>
        <v>0.9989170344378527</v>
      </c>
      <c r="I8" s="56">
        <f>I14+I20+I26+I32+I38</f>
        <v>220912.59999999998</v>
      </c>
      <c r="J8" s="58">
        <f>I8/E8</f>
        <v>0.9989174866155404</v>
      </c>
      <c r="L8" s="6" t="s">
        <v>6</v>
      </c>
    </row>
    <row r="9" spans="3:10" ht="15" customHeight="1">
      <c r="C9" s="59" t="s">
        <v>14</v>
      </c>
      <c r="D9" s="56">
        <f t="shared" si="0"/>
        <v>11358</v>
      </c>
      <c r="E9" s="56">
        <f t="shared" si="0"/>
        <v>19847</v>
      </c>
      <c r="F9" s="56">
        <f t="shared" si="0"/>
        <v>19847</v>
      </c>
      <c r="G9" s="56">
        <f t="shared" si="0"/>
        <v>19654.989999999998</v>
      </c>
      <c r="H9" s="57">
        <f>G9/F9</f>
        <v>0.9903254899984884</v>
      </c>
      <c r="I9" s="56">
        <f>I15+I21+I27+I33+I39</f>
        <v>19655</v>
      </c>
      <c r="J9" s="58">
        <f>I9/E9</f>
        <v>0.9903259938529753</v>
      </c>
    </row>
    <row r="10" spans="3:10" ht="15.75" customHeight="1">
      <c r="C10" s="59" t="s">
        <v>15</v>
      </c>
      <c r="D10" s="56">
        <f t="shared" si="0"/>
        <v>0</v>
      </c>
      <c r="E10" s="56">
        <f t="shared" si="0"/>
        <v>0</v>
      </c>
      <c r="F10" s="56">
        <f t="shared" si="0"/>
        <v>1174</v>
      </c>
      <c r="G10" s="56">
        <f t="shared" si="0"/>
        <v>1288.69</v>
      </c>
      <c r="H10" s="57">
        <f>G10/F10</f>
        <v>1.0976916524701874</v>
      </c>
      <c r="I10" s="56">
        <f>I16+I22+I28+I34+I40</f>
        <v>0</v>
      </c>
      <c r="J10" s="58">
        <v>0</v>
      </c>
    </row>
    <row r="11" spans="3:10" ht="16.5" customHeight="1">
      <c r="C11" s="7"/>
      <c r="D11" s="1"/>
      <c r="E11" s="1"/>
      <c r="F11" s="5"/>
      <c r="G11" s="2"/>
      <c r="H11" s="3"/>
      <c r="I11" s="2"/>
      <c r="J11" s="4"/>
    </row>
    <row r="12" spans="3:10" ht="32.25" customHeight="1">
      <c r="C12" s="8" t="s">
        <v>16</v>
      </c>
      <c r="D12" s="1"/>
      <c r="E12" s="1"/>
      <c r="F12" s="5"/>
      <c r="G12" s="2"/>
      <c r="H12" s="3"/>
      <c r="I12" s="2"/>
      <c r="J12" s="4"/>
    </row>
    <row r="13" spans="3:10" ht="20.25" customHeight="1">
      <c r="C13" s="10" t="s">
        <v>0</v>
      </c>
      <c r="D13" s="17">
        <f>D14+D15</f>
        <v>16868.1</v>
      </c>
      <c r="E13" s="17">
        <f>E14+E15+E16</f>
        <v>17659.8</v>
      </c>
      <c r="F13" s="17">
        <f>F14+F15+F16</f>
        <v>17659.8</v>
      </c>
      <c r="G13" s="17">
        <f>G14+G15+G16</f>
        <v>17659.8</v>
      </c>
      <c r="H13" s="3">
        <f>G13/E13</f>
        <v>1</v>
      </c>
      <c r="I13" s="5">
        <f>I14+I15+I16</f>
        <v>17659.8</v>
      </c>
      <c r="J13" s="4">
        <f>I13/E13</f>
        <v>1</v>
      </c>
    </row>
    <row r="14" spans="3:10" ht="36.75" customHeight="1">
      <c r="C14" s="7" t="s">
        <v>13</v>
      </c>
      <c r="D14" s="5">
        <v>16447.1</v>
      </c>
      <c r="E14" s="5">
        <f>17659.8-1212.7</f>
        <v>16447.1</v>
      </c>
      <c r="F14" s="5">
        <f>17659.8-1212.7</f>
        <v>16447.1</v>
      </c>
      <c r="G14" s="5">
        <f>17659.8-1212.7</f>
        <v>16447.1</v>
      </c>
      <c r="H14" s="3">
        <f>G14/E14</f>
        <v>1</v>
      </c>
      <c r="I14" s="5">
        <f>17659.8-I15</f>
        <v>16447.1</v>
      </c>
      <c r="J14" s="4">
        <f>I14/E14</f>
        <v>1</v>
      </c>
    </row>
    <row r="15" spans="3:10" ht="16.5" customHeight="1">
      <c r="C15" s="7" t="s">
        <v>14</v>
      </c>
      <c r="D15" s="2">
        <v>421</v>
      </c>
      <c r="E15" s="2">
        <v>1212.7</v>
      </c>
      <c r="F15" s="2">
        <v>1212.7</v>
      </c>
      <c r="G15" s="2">
        <v>1212.7</v>
      </c>
      <c r="H15" s="3">
        <f>G15/E15</f>
        <v>1</v>
      </c>
      <c r="I15" s="2">
        <v>1212.7</v>
      </c>
      <c r="J15" s="4">
        <f>I15/E15</f>
        <v>1</v>
      </c>
    </row>
    <row r="16" spans="3:10" ht="16.5" customHeight="1">
      <c r="C16" s="7" t="s">
        <v>15</v>
      </c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2">
        <v>0</v>
      </c>
      <c r="J16" s="4">
        <v>0</v>
      </c>
    </row>
    <row r="17" spans="3:10" ht="16.5" customHeight="1">
      <c r="C17" s="7"/>
      <c r="D17" s="2"/>
      <c r="E17" s="2"/>
      <c r="F17" s="5"/>
      <c r="G17" s="2"/>
      <c r="H17" s="3"/>
      <c r="I17" s="2"/>
      <c r="J17" s="4"/>
    </row>
    <row r="18" spans="3:10" ht="39" customHeight="1">
      <c r="C18" s="8" t="s">
        <v>17</v>
      </c>
      <c r="D18" s="2"/>
      <c r="E18" s="2"/>
      <c r="F18" s="5"/>
      <c r="G18" s="2"/>
      <c r="H18" s="3"/>
      <c r="I18" s="2"/>
      <c r="J18" s="4"/>
    </row>
    <row r="19" spans="3:10" ht="18" customHeight="1">
      <c r="C19" s="10" t="s">
        <v>0</v>
      </c>
      <c r="D19" s="2">
        <f>D20+D21+D22</f>
        <v>79850.68</v>
      </c>
      <c r="E19" s="2">
        <f>E20+E21+E22</f>
        <v>82888.8</v>
      </c>
      <c r="F19" s="2">
        <f>F20+F21+F22</f>
        <v>84012.8</v>
      </c>
      <c r="G19" s="2">
        <f>G20+G21+G22</f>
        <v>84049.84999999999</v>
      </c>
      <c r="H19" s="3">
        <f>G19/F19</f>
        <v>1.000441004227927</v>
      </c>
      <c r="I19" s="2">
        <f>I20+I21+I22</f>
        <v>82761.2</v>
      </c>
      <c r="J19" s="4">
        <f>I19/E19</f>
        <v>0.9984605881614885</v>
      </c>
    </row>
    <row r="20" spans="3:10" ht="35.25" customHeight="1">
      <c r="C20" s="7" t="s">
        <v>13</v>
      </c>
      <c r="D20" s="1">
        <v>78069.98</v>
      </c>
      <c r="E20" s="1">
        <f>82888.8-4748.8</f>
        <v>78140</v>
      </c>
      <c r="F20" s="1">
        <f>82888.8-4748.8</f>
        <v>78140</v>
      </c>
      <c r="G20" s="2">
        <v>78139.9</v>
      </c>
      <c r="H20" s="3">
        <f>G20/F20</f>
        <v>0.9999987202457128</v>
      </c>
      <c r="I20" s="2">
        <f>82761.2-I21</f>
        <v>78139.9</v>
      </c>
      <c r="J20" s="4">
        <f>I20/E20</f>
        <v>0.9999987202457128</v>
      </c>
    </row>
    <row r="21" spans="3:10" ht="15.75" customHeight="1">
      <c r="C21" s="7" t="s">
        <v>14</v>
      </c>
      <c r="D21" s="1">
        <v>1780.7</v>
      </c>
      <c r="E21" s="1">
        <v>4748.8</v>
      </c>
      <c r="F21" s="1">
        <v>4748.8</v>
      </c>
      <c r="G21" s="2">
        <v>4621.26</v>
      </c>
      <c r="H21" s="3">
        <f>G21/F21</f>
        <v>0.9731426886792452</v>
      </c>
      <c r="I21" s="2">
        <v>4621.3</v>
      </c>
      <c r="J21" s="4">
        <f>I21/E21</f>
        <v>0.9731511118598383</v>
      </c>
    </row>
    <row r="22" spans="3:10" ht="16.5" customHeight="1">
      <c r="C22" s="7" t="s">
        <v>15</v>
      </c>
      <c r="D22" s="5"/>
      <c r="E22" s="5">
        <v>0</v>
      </c>
      <c r="F22" s="5">
        <v>1124</v>
      </c>
      <c r="G22" s="5">
        <v>1288.69</v>
      </c>
      <c r="H22" s="3">
        <f>G22/F22</f>
        <v>1.1465213523131672</v>
      </c>
      <c r="I22" s="5">
        <v>0</v>
      </c>
      <c r="J22" s="4">
        <v>0</v>
      </c>
    </row>
    <row r="23" spans="3:10" ht="16.5" customHeight="1">
      <c r="C23" s="7"/>
      <c r="D23" s="2"/>
      <c r="E23" s="2"/>
      <c r="F23" s="5"/>
      <c r="G23" s="2"/>
      <c r="H23" s="3"/>
      <c r="I23" s="2"/>
      <c r="J23" s="4"/>
    </row>
    <row r="24" spans="3:10" ht="42.75" customHeight="1">
      <c r="C24" s="8" t="s">
        <v>18</v>
      </c>
      <c r="D24" s="2"/>
      <c r="E24" s="2"/>
      <c r="F24" s="5"/>
      <c r="G24" s="2"/>
      <c r="H24" s="3"/>
      <c r="I24" s="2"/>
      <c r="J24" s="4"/>
    </row>
    <row r="25" spans="3:10" ht="17.25" customHeight="1">
      <c r="C25" s="10" t="s">
        <v>0</v>
      </c>
      <c r="D25" s="2">
        <f>D26+D27+D28</f>
        <v>18215.199999999997</v>
      </c>
      <c r="E25" s="2">
        <f>E26+E27+E28</f>
        <v>18334</v>
      </c>
      <c r="F25" s="2">
        <f>F26+F27+F28</f>
        <v>18384</v>
      </c>
      <c r="G25" s="2">
        <f>G26+G27+G28</f>
        <v>18318.58</v>
      </c>
      <c r="H25" s="3">
        <f>G25/F25</f>
        <v>0.9964414708442124</v>
      </c>
      <c r="I25" s="2">
        <f>I26+I27</f>
        <v>18318.6</v>
      </c>
      <c r="J25" s="4">
        <f>I25/E25</f>
        <v>0.9991600305443438</v>
      </c>
    </row>
    <row r="26" spans="3:10" ht="35.25" customHeight="1">
      <c r="C26" s="7" t="s">
        <v>13</v>
      </c>
      <c r="D26" s="2">
        <v>17876.1</v>
      </c>
      <c r="E26" s="2">
        <f>18334-714.4</f>
        <v>17619.6</v>
      </c>
      <c r="F26" s="2">
        <f>18334-714.4</f>
        <v>17619.6</v>
      </c>
      <c r="G26" s="2">
        <v>17604.18</v>
      </c>
      <c r="H26" s="3">
        <f>G26/F26</f>
        <v>0.9991248382483144</v>
      </c>
      <c r="I26" s="2">
        <f>18318.6-714.4</f>
        <v>17604.199999999997</v>
      </c>
      <c r="J26" s="4">
        <f>I26/E26</f>
        <v>0.9991259733478626</v>
      </c>
    </row>
    <row r="27" spans="3:10" ht="16.5" customHeight="1">
      <c r="C27" s="7" t="s">
        <v>14</v>
      </c>
      <c r="D27" s="2">
        <v>339.1</v>
      </c>
      <c r="E27" s="2">
        <v>714.4</v>
      </c>
      <c r="F27" s="2">
        <v>714.4</v>
      </c>
      <c r="G27" s="2">
        <v>714.4</v>
      </c>
      <c r="H27" s="3">
        <f>G27/F27</f>
        <v>1</v>
      </c>
      <c r="I27" s="2">
        <v>714.4</v>
      </c>
      <c r="J27" s="4">
        <f>I27/E27</f>
        <v>1</v>
      </c>
    </row>
    <row r="28" spans="3:10" ht="15.75">
      <c r="C28" s="7" t="s">
        <v>15</v>
      </c>
      <c r="D28" s="1">
        <v>0</v>
      </c>
      <c r="E28" s="1">
        <v>0</v>
      </c>
      <c r="F28" s="1">
        <v>50</v>
      </c>
      <c r="G28" s="2">
        <v>0</v>
      </c>
      <c r="H28" s="3">
        <f>G28/F28</f>
        <v>0</v>
      </c>
      <c r="I28" s="2">
        <v>0</v>
      </c>
      <c r="J28" s="4">
        <v>0</v>
      </c>
    </row>
    <row r="29" spans="3:10" ht="17.25" customHeight="1">
      <c r="C29" s="18"/>
      <c r="D29" s="1"/>
      <c r="E29" s="1"/>
      <c r="F29" s="19"/>
      <c r="G29" s="1"/>
      <c r="H29" s="3"/>
      <c r="I29" s="2"/>
      <c r="J29" s="4"/>
    </row>
    <row r="30" spans="3:10" s="16" customFormat="1" ht="47.25">
      <c r="C30" s="8" t="s">
        <v>19</v>
      </c>
      <c r="D30" s="5"/>
      <c r="E30" s="11"/>
      <c r="F30" s="11"/>
      <c r="G30" s="11"/>
      <c r="H30" s="3"/>
      <c r="I30" s="11"/>
      <c r="J30" s="4"/>
    </row>
    <row r="31" spans="3:10" s="16" customFormat="1" ht="15.75">
      <c r="C31" s="10" t="s">
        <v>0</v>
      </c>
      <c r="D31" s="5">
        <f>D32+D33+D34</f>
        <v>29236.640000000003</v>
      </c>
      <c r="E31" s="5">
        <f>E32+E33+E34</f>
        <v>30289.8</v>
      </c>
      <c r="F31" s="5">
        <f>F32+F33+F34</f>
        <v>30289.8</v>
      </c>
      <c r="G31" s="5">
        <f>G32+G33+G34</f>
        <v>30068.77</v>
      </c>
      <c r="H31" s="3">
        <f>G31/F31</f>
        <v>0.9927028240529816</v>
      </c>
      <c r="I31" s="5">
        <f>I32+I33+I34</f>
        <v>30068.8</v>
      </c>
      <c r="J31" s="4">
        <f>I31/E31</f>
        <v>0.9927038144854043</v>
      </c>
    </row>
    <row r="32" spans="3:11" ht="31.5">
      <c r="C32" s="7" t="s">
        <v>13</v>
      </c>
      <c r="D32" s="5">
        <v>28660.24</v>
      </c>
      <c r="E32" s="5">
        <f>30289.8-1629.5</f>
        <v>28660.3</v>
      </c>
      <c r="F32" s="5">
        <f>30289.8-1629.5</f>
        <v>28660.3</v>
      </c>
      <c r="G32" s="5">
        <v>28439.24</v>
      </c>
      <c r="H32" s="3">
        <f>G32/F32</f>
        <v>0.9922868916236048</v>
      </c>
      <c r="I32" s="5">
        <f>30068.8-I33</f>
        <v>28439.3</v>
      </c>
      <c r="J32" s="4">
        <f>I32/E32</f>
        <v>0.9922889851118097</v>
      </c>
      <c r="K32" s="5"/>
    </row>
    <row r="33" spans="3:11" ht="15.75">
      <c r="C33" s="7" t="s">
        <v>14</v>
      </c>
      <c r="D33" s="5">
        <v>576.4</v>
      </c>
      <c r="E33" s="5">
        <v>1629.5</v>
      </c>
      <c r="F33" s="5">
        <v>1629.5</v>
      </c>
      <c r="G33" s="5">
        <v>1629.53</v>
      </c>
      <c r="H33" s="3">
        <f>G33/F33</f>
        <v>1.000018410555385</v>
      </c>
      <c r="I33" s="5">
        <v>1629.5</v>
      </c>
      <c r="J33" s="4">
        <f>I33/E33</f>
        <v>1</v>
      </c>
      <c r="K33" s="5"/>
    </row>
    <row r="34" spans="3:10" ht="15.75">
      <c r="C34" s="7" t="s">
        <v>15</v>
      </c>
      <c r="D34" s="5">
        <v>0</v>
      </c>
      <c r="E34" s="5">
        <v>0</v>
      </c>
      <c r="F34" s="5">
        <v>0</v>
      </c>
      <c r="G34" s="5">
        <v>0</v>
      </c>
      <c r="H34" s="3">
        <v>0</v>
      </c>
      <c r="I34" s="5">
        <v>0</v>
      </c>
      <c r="J34" s="4">
        <v>0</v>
      </c>
    </row>
    <row r="35" spans="3:10" ht="15.75">
      <c r="C35" s="7"/>
      <c r="D35" s="5"/>
      <c r="E35" s="5"/>
      <c r="F35" s="5"/>
      <c r="G35" s="5"/>
      <c r="H35" s="3"/>
      <c r="I35" s="5"/>
      <c r="J35" s="4"/>
    </row>
    <row r="36" spans="3:10" ht="35.25" customHeight="1">
      <c r="C36" s="8" t="s">
        <v>20</v>
      </c>
      <c r="D36" s="1"/>
      <c r="E36" s="1"/>
      <c r="F36" s="5"/>
      <c r="G36" s="20"/>
      <c r="H36" s="3"/>
      <c r="I36" s="2"/>
      <c r="J36" s="4"/>
    </row>
    <row r="37" spans="3:10" ht="17.25" customHeight="1">
      <c r="C37" s="10" t="s">
        <v>0</v>
      </c>
      <c r="D37" s="1">
        <f>D38+D39+D40</f>
        <v>88339.38</v>
      </c>
      <c r="E37" s="1">
        <f>E38+E39+E40</f>
        <v>91826.6</v>
      </c>
      <c r="F37" s="1">
        <f>F38+F39+F40</f>
        <v>91826.6</v>
      </c>
      <c r="G37" s="20">
        <f>G38+G39+G40</f>
        <v>91759.18000000001</v>
      </c>
      <c r="H37" s="3">
        <f>G37/F37</f>
        <v>0.9992657900869683</v>
      </c>
      <c r="I37" s="20">
        <f>I39+I38+I40</f>
        <v>91759.2</v>
      </c>
      <c r="J37" s="4">
        <f>I37/E37</f>
        <v>0.9992660078887816</v>
      </c>
    </row>
    <row r="38" spans="3:11" ht="31.5" customHeight="1">
      <c r="C38" s="7" t="s">
        <v>13</v>
      </c>
      <c r="D38" s="1">
        <v>80098.58</v>
      </c>
      <c r="E38" s="1">
        <f>91826.6-11541.6</f>
        <v>80285</v>
      </c>
      <c r="F38" s="1">
        <f>91826.6-11541.6</f>
        <v>80285</v>
      </c>
      <c r="G38" s="37">
        <v>80282.08</v>
      </c>
      <c r="H38" s="3">
        <f>G38/F38</f>
        <v>0.9999636295696581</v>
      </c>
      <c r="I38" s="20">
        <f>91759.2-11477.1</f>
        <v>80282.09999999999</v>
      </c>
      <c r="J38" s="4">
        <f>I38/E38</f>
        <v>0.9999638786821946</v>
      </c>
      <c r="K38" s="20"/>
    </row>
    <row r="39" spans="3:11" s="16" customFormat="1" ht="15.75" customHeight="1">
      <c r="C39" s="7" t="s">
        <v>14</v>
      </c>
      <c r="D39" s="5">
        <v>8240.8</v>
      </c>
      <c r="E39" s="5">
        <v>11541.6</v>
      </c>
      <c r="F39" s="5">
        <v>11541.6</v>
      </c>
      <c r="G39" s="34">
        <v>11477.1</v>
      </c>
      <c r="H39" s="3">
        <f>G39/F39</f>
        <v>0.9944115200665419</v>
      </c>
      <c r="I39" s="5">
        <v>11477.1</v>
      </c>
      <c r="J39" s="4">
        <f>I39/E39</f>
        <v>0.9944115200665419</v>
      </c>
      <c r="K39" s="5"/>
    </row>
    <row r="40" spans="3:11" ht="16.5" customHeight="1">
      <c r="C40" s="7" t="s">
        <v>15</v>
      </c>
      <c r="D40" s="5">
        <v>0</v>
      </c>
      <c r="E40" s="5">
        <v>0</v>
      </c>
      <c r="F40" s="5">
        <v>0</v>
      </c>
      <c r="G40" s="34">
        <v>0</v>
      </c>
      <c r="H40" s="3">
        <v>0</v>
      </c>
      <c r="I40" s="5">
        <v>0</v>
      </c>
      <c r="J40" s="4">
        <v>0</v>
      </c>
      <c r="K40" s="5"/>
    </row>
    <row r="41" spans="3:10" ht="17.25" customHeight="1">
      <c r="C41" s="7"/>
      <c r="D41" s="5"/>
      <c r="E41" s="5"/>
      <c r="F41" s="5"/>
      <c r="G41" s="34"/>
      <c r="H41" s="3"/>
      <c r="I41" s="5"/>
      <c r="J41" s="4"/>
    </row>
    <row r="42" spans="3:10" ht="63" customHeight="1">
      <c r="C42" s="55" t="s">
        <v>21</v>
      </c>
      <c r="D42" s="56"/>
      <c r="E42" s="56"/>
      <c r="F42" s="56"/>
      <c r="G42" s="56"/>
      <c r="H42" s="57"/>
      <c r="I42" s="56"/>
      <c r="J42" s="58"/>
    </row>
    <row r="43" spans="3:10" ht="17.25" customHeight="1">
      <c r="C43" s="55" t="s">
        <v>0</v>
      </c>
      <c r="D43" s="56">
        <f aca="true" t="shared" si="1" ref="D43:G46">D49+D55+D61+D67+D73</f>
        <v>173012.9</v>
      </c>
      <c r="E43" s="56">
        <f t="shared" si="1"/>
        <v>172312.9</v>
      </c>
      <c r="F43" s="56">
        <f t="shared" si="1"/>
        <v>196838.4</v>
      </c>
      <c r="G43" s="56">
        <f t="shared" si="1"/>
        <v>197669.4</v>
      </c>
      <c r="H43" s="57">
        <f>G43/F43</f>
        <v>1.0042217372220055</v>
      </c>
      <c r="I43" s="56">
        <f>I49+I55+I61+I67+I73</f>
        <v>171347.3</v>
      </c>
      <c r="J43" s="58">
        <f>I43/E43</f>
        <v>0.9943962407921867</v>
      </c>
    </row>
    <row r="44" spans="3:10" ht="39" customHeight="1">
      <c r="C44" s="59" t="s">
        <v>13</v>
      </c>
      <c r="D44" s="56">
        <f t="shared" si="1"/>
        <v>171982.1</v>
      </c>
      <c r="E44" s="56">
        <f t="shared" si="1"/>
        <v>171282.1</v>
      </c>
      <c r="F44" s="56">
        <f t="shared" si="1"/>
        <v>169337.6</v>
      </c>
      <c r="G44" s="56">
        <f t="shared" si="1"/>
        <v>170181.3</v>
      </c>
      <c r="H44" s="57">
        <f>G44/F44</f>
        <v>1.0049823547753127</v>
      </c>
      <c r="I44" s="56">
        <f>I50+I56+I62+I68+I74</f>
        <v>170321.3</v>
      </c>
      <c r="J44" s="58">
        <f>I44/E44</f>
        <v>0.9943905405176605</v>
      </c>
    </row>
    <row r="45" spans="3:10" ht="29.25" customHeight="1">
      <c r="C45" s="59" t="s">
        <v>14</v>
      </c>
      <c r="D45" s="56">
        <f t="shared" si="1"/>
        <v>1030.8</v>
      </c>
      <c r="E45" s="56">
        <f t="shared" si="1"/>
        <v>1030.8</v>
      </c>
      <c r="F45" s="56">
        <f t="shared" si="1"/>
        <v>1030.8</v>
      </c>
      <c r="G45" s="56">
        <f t="shared" si="1"/>
        <v>1028.9</v>
      </c>
      <c r="H45" s="57">
        <f>G45/F45</f>
        <v>0.9981567714396586</v>
      </c>
      <c r="I45" s="56">
        <f>I51+I57+I63+I69+I75</f>
        <v>1026</v>
      </c>
      <c r="J45" s="58">
        <f>I45/E45</f>
        <v>0.9953434225844006</v>
      </c>
    </row>
    <row r="46" spans="3:10" ht="17.25" customHeight="1">
      <c r="C46" s="59" t="s">
        <v>15</v>
      </c>
      <c r="D46" s="56">
        <f t="shared" si="1"/>
        <v>0</v>
      </c>
      <c r="E46" s="56">
        <f t="shared" si="1"/>
        <v>0</v>
      </c>
      <c r="F46" s="56">
        <f t="shared" si="1"/>
        <v>26470</v>
      </c>
      <c r="G46" s="56">
        <f t="shared" si="1"/>
        <v>26459.2</v>
      </c>
      <c r="H46" s="57">
        <f>G46/F46</f>
        <v>0.9995919909331319</v>
      </c>
      <c r="I46" s="56">
        <f>I52+I58+I64+I70+I76</f>
        <v>0</v>
      </c>
      <c r="J46" s="58">
        <v>0</v>
      </c>
    </row>
    <row r="47" spans="3:10" ht="17.25" customHeight="1">
      <c r="C47" s="7"/>
      <c r="D47" s="2"/>
      <c r="E47" s="2"/>
      <c r="F47" s="2"/>
      <c r="G47" s="2"/>
      <c r="H47" s="3"/>
      <c r="I47" s="2"/>
      <c r="J47" s="4"/>
    </row>
    <row r="48" spans="3:10" ht="38.25" customHeight="1">
      <c r="C48" s="8" t="s">
        <v>22</v>
      </c>
      <c r="D48" s="5"/>
      <c r="E48" s="2"/>
      <c r="F48" s="5"/>
      <c r="G48" s="2"/>
      <c r="H48" s="3"/>
      <c r="I48" s="2"/>
      <c r="J48" s="4"/>
    </row>
    <row r="49" spans="3:10" ht="17.25" customHeight="1">
      <c r="C49" s="10" t="s">
        <v>0</v>
      </c>
      <c r="D49" s="2">
        <f>D50+D51+D52</f>
        <v>136476</v>
      </c>
      <c r="E49" s="2">
        <f>E50+E51+E52</f>
        <v>134394.5</v>
      </c>
      <c r="F49" s="2">
        <f>F50+F51+F52</f>
        <v>161001.5</v>
      </c>
      <c r="G49" s="2">
        <f>G50+G51+G52</f>
        <v>160853.7</v>
      </c>
      <c r="H49" s="3">
        <f>G49/F49</f>
        <v>0.9990819961304709</v>
      </c>
      <c r="I49" s="2">
        <f>I50+I51+I52</f>
        <v>134394.5</v>
      </c>
      <c r="J49" s="4">
        <f>I49/E49</f>
        <v>1</v>
      </c>
    </row>
    <row r="50" spans="3:10" ht="32.25" customHeight="1">
      <c r="C50" s="7" t="s">
        <v>13</v>
      </c>
      <c r="D50" s="2">
        <v>136476</v>
      </c>
      <c r="E50" s="2">
        <v>134394.5</v>
      </c>
      <c r="F50" s="2">
        <v>134531.5</v>
      </c>
      <c r="G50" s="2">
        <v>134394.5</v>
      </c>
      <c r="H50" s="3">
        <f>G50/F50</f>
        <v>0.998981651137466</v>
      </c>
      <c r="I50" s="2">
        <v>134394.5</v>
      </c>
      <c r="J50" s="4">
        <f>I50/E50</f>
        <v>1</v>
      </c>
    </row>
    <row r="51" spans="3:10" ht="17.25" customHeight="1">
      <c r="C51" s="7" t="s">
        <v>14</v>
      </c>
      <c r="D51" s="1">
        <v>0</v>
      </c>
      <c r="E51" s="1">
        <v>0</v>
      </c>
      <c r="F51" s="1">
        <v>0</v>
      </c>
      <c r="G51" s="2">
        <v>0</v>
      </c>
      <c r="H51" s="3">
        <v>0</v>
      </c>
      <c r="I51" s="2">
        <v>0</v>
      </c>
      <c r="J51" s="4">
        <v>0</v>
      </c>
    </row>
    <row r="52" spans="3:10" ht="17.25" customHeight="1">
      <c r="C52" s="7" t="s">
        <v>15</v>
      </c>
      <c r="D52" s="1">
        <v>0</v>
      </c>
      <c r="E52" s="1">
        <v>0</v>
      </c>
      <c r="F52" s="1">
        <v>26470</v>
      </c>
      <c r="G52" s="2">
        <v>26459.2</v>
      </c>
      <c r="H52" s="3">
        <f>G52/F52</f>
        <v>0.9995919909331319</v>
      </c>
      <c r="I52" s="2">
        <v>0</v>
      </c>
      <c r="J52" s="4">
        <v>0</v>
      </c>
    </row>
    <row r="53" spans="3:10" ht="17.25" customHeight="1">
      <c r="C53" s="7"/>
      <c r="D53" s="5"/>
      <c r="E53" s="5"/>
      <c r="F53" s="5"/>
      <c r="G53" s="5"/>
      <c r="H53" s="3"/>
      <c r="I53" s="5"/>
      <c r="J53" s="4"/>
    </row>
    <row r="54" spans="3:10" ht="39.75" customHeight="1">
      <c r="C54" s="8" t="s">
        <v>23</v>
      </c>
      <c r="D54" s="5"/>
      <c r="E54" s="5"/>
      <c r="F54" s="5"/>
      <c r="G54" s="2"/>
      <c r="H54" s="3"/>
      <c r="I54" s="2"/>
      <c r="J54" s="4"/>
    </row>
    <row r="55" spans="3:10" ht="17.25" customHeight="1">
      <c r="C55" s="10" t="s">
        <v>0</v>
      </c>
      <c r="D55" s="2">
        <f>D56+D57+D58</f>
        <v>24779</v>
      </c>
      <c r="E55" s="2">
        <f>E56+E57+E58</f>
        <v>26860.5</v>
      </c>
      <c r="F55" s="2">
        <f>F56+F57+F58</f>
        <v>24779</v>
      </c>
      <c r="G55" s="2">
        <f>G56+G57+G58</f>
        <v>26089.8</v>
      </c>
      <c r="H55" s="3">
        <f>G55/E55</f>
        <v>0.9713073099905065</v>
      </c>
      <c r="I55" s="2">
        <f>I56+I57+I58</f>
        <v>26226.8</v>
      </c>
      <c r="J55" s="4">
        <f>I55/E55</f>
        <v>0.9764077362670092</v>
      </c>
    </row>
    <row r="56" spans="3:10" ht="32.25" customHeight="1">
      <c r="C56" s="7" t="s">
        <v>13</v>
      </c>
      <c r="D56" s="2">
        <v>24779</v>
      </c>
      <c r="E56" s="2">
        <v>26860.5</v>
      </c>
      <c r="F56" s="2">
        <v>24779</v>
      </c>
      <c r="G56" s="2">
        <v>26089.8</v>
      </c>
      <c r="H56" s="3">
        <f>G56/E56</f>
        <v>0.9713073099905065</v>
      </c>
      <c r="I56" s="2">
        <v>26226.8</v>
      </c>
      <c r="J56" s="4">
        <f>I56/E56</f>
        <v>0.9764077362670092</v>
      </c>
    </row>
    <row r="57" spans="3:10" ht="17.25" customHeight="1">
      <c r="C57" s="7" t="s">
        <v>14</v>
      </c>
      <c r="D57" s="2">
        <v>0</v>
      </c>
      <c r="E57" s="2">
        <v>0</v>
      </c>
      <c r="F57" s="2">
        <v>0</v>
      </c>
      <c r="G57" s="2">
        <v>0</v>
      </c>
      <c r="H57" s="3">
        <v>0</v>
      </c>
      <c r="I57" s="2">
        <v>0</v>
      </c>
      <c r="J57" s="4">
        <v>0</v>
      </c>
    </row>
    <row r="58" spans="3:10" ht="17.25" customHeight="1">
      <c r="C58" s="7" t="s">
        <v>15</v>
      </c>
      <c r="D58" s="2">
        <v>0</v>
      </c>
      <c r="E58" s="2">
        <v>0</v>
      </c>
      <c r="F58" s="2">
        <v>0</v>
      </c>
      <c r="G58" s="2">
        <v>0</v>
      </c>
      <c r="H58" s="3">
        <v>0</v>
      </c>
      <c r="I58" s="2">
        <v>0</v>
      </c>
      <c r="J58" s="4">
        <v>0</v>
      </c>
    </row>
    <row r="59" spans="3:10" ht="18" customHeight="1">
      <c r="C59" s="8"/>
      <c r="D59" s="2"/>
      <c r="E59" s="2"/>
      <c r="F59" s="5"/>
      <c r="G59" s="2"/>
      <c r="H59" s="3"/>
      <c r="I59" s="2"/>
      <c r="J59" s="4"/>
    </row>
    <row r="60" spans="3:10" ht="17.25" customHeight="1">
      <c r="C60" s="8" t="s">
        <v>24</v>
      </c>
      <c r="D60" s="5"/>
      <c r="E60" s="5"/>
      <c r="F60" s="5"/>
      <c r="G60" s="5"/>
      <c r="H60" s="3"/>
      <c r="I60" s="5"/>
      <c r="J60" s="4"/>
    </row>
    <row r="61" spans="3:10" ht="17.25" customHeight="1">
      <c r="C61" s="10" t="s">
        <v>0</v>
      </c>
      <c r="D61" s="5">
        <f>D62+D63+D64</f>
        <v>3600</v>
      </c>
      <c r="E61" s="5">
        <f>E62+E63+E64</f>
        <v>3600</v>
      </c>
      <c r="F61" s="5">
        <f>F62+F63+F64</f>
        <v>3600</v>
      </c>
      <c r="G61" s="5">
        <f>G62+G63+G64</f>
        <v>3600</v>
      </c>
      <c r="H61" s="3">
        <f>G61/F61</f>
        <v>1</v>
      </c>
      <c r="I61" s="2">
        <f>I63+I62+I64</f>
        <v>3600</v>
      </c>
      <c r="J61" s="4">
        <f>I61/E61</f>
        <v>1</v>
      </c>
    </row>
    <row r="62" spans="3:10" ht="32.25" customHeight="1">
      <c r="C62" s="7" t="s">
        <v>13</v>
      </c>
      <c r="D62" s="2">
        <v>3600</v>
      </c>
      <c r="E62" s="2">
        <v>3600</v>
      </c>
      <c r="F62" s="2">
        <v>3600</v>
      </c>
      <c r="G62" s="33">
        <v>3600</v>
      </c>
      <c r="H62" s="3">
        <f>G62/F62</f>
        <v>1</v>
      </c>
      <c r="I62" s="2">
        <v>3600</v>
      </c>
      <c r="J62" s="4">
        <f>I62/E62</f>
        <v>1</v>
      </c>
    </row>
    <row r="63" spans="3:10" ht="17.25" customHeight="1">
      <c r="C63" s="7" t="s">
        <v>14</v>
      </c>
      <c r="D63" s="2">
        <v>0</v>
      </c>
      <c r="E63" s="2">
        <v>0</v>
      </c>
      <c r="F63" s="2">
        <v>0</v>
      </c>
      <c r="G63" s="2">
        <v>0</v>
      </c>
      <c r="H63" s="3">
        <v>0</v>
      </c>
      <c r="I63" s="2">
        <v>0</v>
      </c>
      <c r="J63" s="4">
        <v>0</v>
      </c>
    </row>
    <row r="64" spans="3:10" ht="17.25" customHeight="1">
      <c r="C64" s="7" t="s">
        <v>15</v>
      </c>
      <c r="D64" s="2">
        <v>0</v>
      </c>
      <c r="E64" s="2">
        <v>0</v>
      </c>
      <c r="F64" s="2">
        <v>0</v>
      </c>
      <c r="G64" s="2">
        <v>0</v>
      </c>
      <c r="H64" s="3">
        <v>0</v>
      </c>
      <c r="I64" s="2">
        <v>0</v>
      </c>
      <c r="J64" s="4">
        <v>0</v>
      </c>
    </row>
    <row r="65" spans="3:10" ht="17.25" customHeight="1">
      <c r="C65" s="7"/>
      <c r="D65" s="2"/>
      <c r="E65" s="2"/>
      <c r="F65" s="5"/>
      <c r="G65" s="2"/>
      <c r="H65" s="3"/>
      <c r="I65" s="2"/>
      <c r="J65" s="4"/>
    </row>
    <row r="66" spans="3:10" ht="33" customHeight="1">
      <c r="C66" s="8" t="s">
        <v>25</v>
      </c>
      <c r="D66" s="2"/>
      <c r="E66" s="2"/>
      <c r="F66" s="5"/>
      <c r="G66" s="2"/>
      <c r="H66" s="3"/>
      <c r="I66" s="2"/>
      <c r="J66" s="4"/>
    </row>
    <row r="67" spans="3:10" ht="17.25" customHeight="1">
      <c r="C67" s="10" t="s">
        <v>0</v>
      </c>
      <c r="D67" s="5">
        <f>D68+D69+D70</f>
        <v>4540</v>
      </c>
      <c r="E67" s="5">
        <f>E68+E69+E70</f>
        <v>3840</v>
      </c>
      <c r="F67" s="5">
        <f>F68+F69+F70</f>
        <v>3840</v>
      </c>
      <c r="G67" s="5">
        <f>G68+G69+G70</f>
        <v>3515</v>
      </c>
      <c r="H67" s="3">
        <f>G67/F67</f>
        <v>0.9153645833333334</v>
      </c>
      <c r="I67" s="5">
        <f>I68+I69+I70</f>
        <v>3515</v>
      </c>
      <c r="J67" s="4">
        <f>I67/E67</f>
        <v>0.9153645833333334</v>
      </c>
    </row>
    <row r="68" spans="3:10" ht="36" customHeight="1">
      <c r="C68" s="7" t="s">
        <v>13</v>
      </c>
      <c r="D68" s="5">
        <v>4540</v>
      </c>
      <c r="E68" s="5">
        <v>3840</v>
      </c>
      <c r="F68" s="5">
        <v>3840</v>
      </c>
      <c r="G68" s="2">
        <v>3515</v>
      </c>
      <c r="H68" s="3">
        <f>G68/F68</f>
        <v>0.9153645833333334</v>
      </c>
      <c r="I68" s="2">
        <v>3515</v>
      </c>
      <c r="J68" s="4">
        <f>I68/E68</f>
        <v>0.9153645833333334</v>
      </c>
    </row>
    <row r="69" spans="3:10" ht="17.25" customHeight="1">
      <c r="C69" s="7" t="s">
        <v>14</v>
      </c>
      <c r="D69" s="2">
        <v>0</v>
      </c>
      <c r="E69" s="2">
        <v>0</v>
      </c>
      <c r="F69" s="2">
        <v>0</v>
      </c>
      <c r="G69" s="2">
        <v>0</v>
      </c>
      <c r="H69" s="3">
        <v>0</v>
      </c>
      <c r="I69" s="2">
        <v>0</v>
      </c>
      <c r="J69" s="4">
        <v>0</v>
      </c>
    </row>
    <row r="70" spans="3:10" ht="16.5" customHeight="1">
      <c r="C70" s="7" t="s">
        <v>15</v>
      </c>
      <c r="D70" s="2">
        <v>0</v>
      </c>
      <c r="E70" s="2">
        <v>0</v>
      </c>
      <c r="F70" s="2">
        <v>0</v>
      </c>
      <c r="G70" s="5">
        <v>0</v>
      </c>
      <c r="H70" s="3">
        <v>0</v>
      </c>
      <c r="I70" s="5">
        <v>0</v>
      </c>
      <c r="J70" s="4">
        <v>0</v>
      </c>
    </row>
    <row r="71" spans="3:10" ht="16.5" customHeight="1">
      <c r="C71" s="7"/>
      <c r="D71" s="2"/>
      <c r="E71" s="2"/>
      <c r="F71" s="5"/>
      <c r="G71" s="5"/>
      <c r="H71" s="3"/>
      <c r="I71" s="5"/>
      <c r="J71" s="4"/>
    </row>
    <row r="72" spans="3:10" ht="17.25" customHeight="1">
      <c r="C72" s="8" t="s">
        <v>26</v>
      </c>
      <c r="D72" s="2"/>
      <c r="E72" s="2"/>
      <c r="F72" s="5"/>
      <c r="G72" s="2"/>
      <c r="H72" s="3"/>
      <c r="I72" s="2"/>
      <c r="J72" s="4"/>
    </row>
    <row r="73" spans="3:10" ht="17.25" customHeight="1">
      <c r="C73" s="10" t="s">
        <v>0</v>
      </c>
      <c r="D73" s="2">
        <f>D74+D75+D76</f>
        <v>3617.9000000000005</v>
      </c>
      <c r="E73" s="2">
        <f>E74+E75+E76</f>
        <v>3617.9000000000005</v>
      </c>
      <c r="F73" s="2">
        <f>F74+F75+F76</f>
        <v>3617.9000000000005</v>
      </c>
      <c r="G73" s="2">
        <f>G74+G75+G76</f>
        <v>3610.9</v>
      </c>
      <c r="H73" s="3">
        <f>G73/F73</f>
        <v>0.9980651759307885</v>
      </c>
      <c r="I73" s="2">
        <f>I74+I75+I76</f>
        <v>3611</v>
      </c>
      <c r="J73" s="4">
        <f>I73/E73</f>
        <v>0.9980928162746343</v>
      </c>
    </row>
    <row r="74" spans="3:10" ht="36" customHeight="1">
      <c r="C74" s="7" t="s">
        <v>13</v>
      </c>
      <c r="D74" s="2">
        <f>3617.9-1030.8</f>
        <v>2587.1000000000004</v>
      </c>
      <c r="E74" s="2">
        <f>3617.9-1030.8</f>
        <v>2587.1000000000004</v>
      </c>
      <c r="F74" s="2">
        <f>3617.9-1030.8</f>
        <v>2587.1000000000004</v>
      </c>
      <c r="G74" s="2">
        <v>2582</v>
      </c>
      <c r="H74" s="3">
        <f>G74/F74</f>
        <v>0.9980286807622433</v>
      </c>
      <c r="I74" s="2">
        <f>3611-I75</f>
        <v>2585</v>
      </c>
      <c r="J74" s="4">
        <f>I74/E74</f>
        <v>0.9991882803138648</v>
      </c>
    </row>
    <row r="75" spans="3:10" s="16" customFormat="1" ht="15.75" customHeight="1">
      <c r="C75" s="7" t="s">
        <v>14</v>
      </c>
      <c r="D75" s="5">
        <v>1030.8</v>
      </c>
      <c r="E75" s="5">
        <v>1030.8</v>
      </c>
      <c r="F75" s="5">
        <v>1030.8</v>
      </c>
      <c r="G75" s="5">
        <v>1028.9</v>
      </c>
      <c r="H75" s="3">
        <f>G75/F75</f>
        <v>0.9981567714396586</v>
      </c>
      <c r="I75" s="5">
        <v>1026</v>
      </c>
      <c r="J75" s="4">
        <f>I75/E75</f>
        <v>0.9953434225844006</v>
      </c>
    </row>
    <row r="76" spans="3:10" ht="16.5" customHeight="1">
      <c r="C76" s="7" t="s">
        <v>15</v>
      </c>
      <c r="D76" s="5">
        <v>0</v>
      </c>
      <c r="E76" s="5">
        <v>0</v>
      </c>
      <c r="F76" s="5">
        <v>0</v>
      </c>
      <c r="G76" s="5">
        <v>0</v>
      </c>
      <c r="H76" s="3">
        <v>0</v>
      </c>
      <c r="I76" s="5">
        <v>0</v>
      </c>
      <c r="J76" s="4">
        <v>0</v>
      </c>
    </row>
    <row r="77" spans="3:10" ht="18" customHeight="1">
      <c r="C77" s="7"/>
      <c r="D77" s="5"/>
      <c r="E77" s="5"/>
      <c r="F77" s="5"/>
      <c r="G77" s="5"/>
      <c r="H77" s="3"/>
      <c r="I77" s="5"/>
      <c r="J77" s="4"/>
    </row>
    <row r="78" spans="3:10" ht="63.75" customHeight="1">
      <c r="C78" s="55" t="s">
        <v>27</v>
      </c>
      <c r="D78" s="56"/>
      <c r="E78" s="56"/>
      <c r="F78" s="56"/>
      <c r="G78" s="56"/>
      <c r="H78" s="57"/>
      <c r="I78" s="56"/>
      <c r="J78" s="58"/>
    </row>
    <row r="79" spans="3:10" ht="16.5" customHeight="1">
      <c r="C79" s="55" t="s">
        <v>0</v>
      </c>
      <c r="D79" s="56">
        <f aca="true" t="shared" si="2" ref="D79:G82">D85+D91</f>
        <v>40920</v>
      </c>
      <c r="E79" s="56">
        <f t="shared" si="2"/>
        <v>40920</v>
      </c>
      <c r="F79" s="56">
        <f t="shared" si="2"/>
        <v>40620</v>
      </c>
      <c r="G79" s="56">
        <f t="shared" si="2"/>
        <v>40247.2</v>
      </c>
      <c r="H79" s="57">
        <f>G79/F79</f>
        <v>0.9908222550467749</v>
      </c>
      <c r="I79" s="56">
        <f>I85+I91</f>
        <v>40542.2</v>
      </c>
      <c r="J79" s="58">
        <f>I79/E79</f>
        <v>0.9907673509286412</v>
      </c>
    </row>
    <row r="80" spans="3:10" ht="33.75" customHeight="1">
      <c r="C80" s="59" t="s">
        <v>13</v>
      </c>
      <c r="D80" s="56">
        <f t="shared" si="2"/>
        <v>40920</v>
      </c>
      <c r="E80" s="56">
        <f t="shared" si="2"/>
        <v>40920</v>
      </c>
      <c r="F80" s="56">
        <f t="shared" si="2"/>
        <v>40620</v>
      </c>
      <c r="G80" s="56">
        <f t="shared" si="2"/>
        <v>40247.2</v>
      </c>
      <c r="H80" s="57">
        <f>G80/F80</f>
        <v>0.9908222550467749</v>
      </c>
      <c r="I80" s="56">
        <f>I86+I92</f>
        <v>40542.2</v>
      </c>
      <c r="J80" s="58">
        <f>I80/E80</f>
        <v>0.9907673509286412</v>
      </c>
    </row>
    <row r="81" spans="3:10" ht="17.25" customHeight="1">
      <c r="C81" s="59" t="s">
        <v>14</v>
      </c>
      <c r="D81" s="56">
        <f t="shared" si="2"/>
        <v>0</v>
      </c>
      <c r="E81" s="56">
        <f t="shared" si="2"/>
        <v>0</v>
      </c>
      <c r="F81" s="56">
        <f t="shared" si="2"/>
        <v>0</v>
      </c>
      <c r="G81" s="56">
        <f t="shared" si="2"/>
        <v>0</v>
      </c>
      <c r="H81" s="57">
        <v>0</v>
      </c>
      <c r="I81" s="56">
        <f>I87+I93</f>
        <v>0</v>
      </c>
      <c r="J81" s="58">
        <v>0</v>
      </c>
    </row>
    <row r="82" spans="3:10" ht="15.75">
      <c r="C82" s="59" t="s">
        <v>15</v>
      </c>
      <c r="D82" s="56">
        <f t="shared" si="2"/>
        <v>0</v>
      </c>
      <c r="E82" s="56">
        <f t="shared" si="2"/>
        <v>0</v>
      </c>
      <c r="F82" s="56">
        <f t="shared" si="2"/>
        <v>0</v>
      </c>
      <c r="G82" s="56">
        <f t="shared" si="2"/>
        <v>0</v>
      </c>
      <c r="H82" s="57">
        <v>0</v>
      </c>
      <c r="I82" s="56">
        <f>I88+I94</f>
        <v>0</v>
      </c>
      <c r="J82" s="58">
        <v>0</v>
      </c>
    </row>
    <row r="83" spans="3:10" ht="15.75">
      <c r="C83" s="7"/>
      <c r="D83" s="5"/>
      <c r="E83" s="5"/>
      <c r="F83" s="5"/>
      <c r="G83" s="2"/>
      <c r="H83" s="3"/>
      <c r="I83" s="2"/>
      <c r="J83" s="4"/>
    </row>
    <row r="84" spans="3:10" ht="31.5">
      <c r="C84" s="8" t="s">
        <v>28</v>
      </c>
      <c r="D84" s="2"/>
      <c r="E84" s="2"/>
      <c r="F84" s="2"/>
      <c r="G84" s="2"/>
      <c r="H84" s="3"/>
      <c r="I84" s="2"/>
      <c r="J84" s="4"/>
    </row>
    <row r="85" spans="3:10" ht="15.75">
      <c r="C85" s="10" t="s">
        <v>0</v>
      </c>
      <c r="D85" s="2">
        <f>D86+D87+D88</f>
        <v>5600</v>
      </c>
      <c r="E85" s="2">
        <f>E86+E87+E88</f>
        <v>5600</v>
      </c>
      <c r="F85" s="2">
        <f>F86+F87+F88</f>
        <v>5600</v>
      </c>
      <c r="G85" s="2">
        <f>G86+G87+G88</f>
        <v>5227.2</v>
      </c>
      <c r="H85" s="3">
        <f>G85/F85</f>
        <v>0.9334285714285714</v>
      </c>
      <c r="I85" s="2">
        <f>I86+I87+I88</f>
        <v>5227.2</v>
      </c>
      <c r="J85" s="4">
        <f>I85/E85</f>
        <v>0.9334285714285714</v>
      </c>
    </row>
    <row r="86" spans="3:10" ht="34.5" customHeight="1">
      <c r="C86" s="7" t="s">
        <v>13</v>
      </c>
      <c r="D86" s="2">
        <v>5600</v>
      </c>
      <c r="E86" s="2">
        <v>5600</v>
      </c>
      <c r="F86" s="2">
        <v>5600</v>
      </c>
      <c r="G86" s="2">
        <v>5227.2</v>
      </c>
      <c r="H86" s="3">
        <f>G86/F86</f>
        <v>0.9334285714285714</v>
      </c>
      <c r="I86" s="2">
        <v>5227.2</v>
      </c>
      <c r="J86" s="4">
        <f>I86/E86</f>
        <v>0.9334285714285714</v>
      </c>
    </row>
    <row r="87" spans="3:10" ht="24.75" customHeight="1">
      <c r="C87" s="7" t="s">
        <v>14</v>
      </c>
      <c r="D87" s="2">
        <v>0</v>
      </c>
      <c r="E87" s="2">
        <v>0</v>
      </c>
      <c r="F87" s="2">
        <v>0</v>
      </c>
      <c r="G87" s="2">
        <v>0</v>
      </c>
      <c r="H87" s="3">
        <v>0</v>
      </c>
      <c r="I87" s="2">
        <v>0</v>
      </c>
      <c r="J87" s="4">
        <v>0</v>
      </c>
    </row>
    <row r="88" spans="3:10" ht="24.75" customHeight="1">
      <c r="C88" s="7" t="s">
        <v>15</v>
      </c>
      <c r="D88" s="2">
        <v>0</v>
      </c>
      <c r="E88" s="2">
        <v>0</v>
      </c>
      <c r="F88" s="2">
        <v>0</v>
      </c>
      <c r="G88" s="2">
        <v>0</v>
      </c>
      <c r="H88" s="3">
        <v>0</v>
      </c>
      <c r="I88" s="2">
        <v>0</v>
      </c>
      <c r="J88" s="4">
        <v>0</v>
      </c>
    </row>
    <row r="89" spans="3:10" ht="15" customHeight="1">
      <c r="C89" s="7"/>
      <c r="D89" s="5"/>
      <c r="E89" s="5"/>
      <c r="F89" s="5"/>
      <c r="G89" s="5"/>
      <c r="H89" s="3"/>
      <c r="I89" s="5"/>
      <c r="J89" s="4"/>
    </row>
    <row r="90" spans="3:10" ht="47.25">
      <c r="C90" s="8" t="s">
        <v>29</v>
      </c>
      <c r="D90" s="5"/>
      <c r="E90" s="5"/>
      <c r="F90" s="5"/>
      <c r="G90" s="2"/>
      <c r="H90" s="3"/>
      <c r="I90" s="2"/>
      <c r="J90" s="4"/>
    </row>
    <row r="91" spans="3:10" ht="15" customHeight="1">
      <c r="C91" s="10" t="s">
        <v>0</v>
      </c>
      <c r="D91" s="2">
        <f>D94+D93+D92</f>
        <v>35320</v>
      </c>
      <c r="E91" s="2">
        <f>E92+E93+E94</f>
        <v>35320</v>
      </c>
      <c r="F91" s="2">
        <f>F94+F93+F92</f>
        <v>35020</v>
      </c>
      <c r="G91" s="2">
        <f>G94+G93+G92</f>
        <v>35020</v>
      </c>
      <c r="H91" s="3">
        <f>G91/F91</f>
        <v>1</v>
      </c>
      <c r="I91" s="2">
        <f>I92+I93+I94</f>
        <v>35315</v>
      </c>
      <c r="J91" s="4">
        <f>I91/E91</f>
        <v>0.9998584371460929</v>
      </c>
    </row>
    <row r="92" spans="3:10" ht="38.25" customHeight="1">
      <c r="C92" s="7" t="s">
        <v>13</v>
      </c>
      <c r="D92" s="2">
        <v>35320</v>
      </c>
      <c r="E92" s="2">
        <v>35320</v>
      </c>
      <c r="F92" s="2">
        <v>35020</v>
      </c>
      <c r="G92" s="2">
        <v>35020</v>
      </c>
      <c r="H92" s="3">
        <f>G92/F92</f>
        <v>1</v>
      </c>
      <c r="I92" s="2">
        <v>35315</v>
      </c>
      <c r="J92" s="4">
        <f>I92/E92</f>
        <v>0.9998584371460929</v>
      </c>
    </row>
    <row r="93" spans="3:10" ht="15" customHeight="1">
      <c r="C93" s="7" t="s">
        <v>14</v>
      </c>
      <c r="D93" s="2">
        <v>0</v>
      </c>
      <c r="E93" s="2">
        <v>0</v>
      </c>
      <c r="F93" s="2">
        <v>0</v>
      </c>
      <c r="G93" s="2">
        <v>0</v>
      </c>
      <c r="H93" s="3">
        <v>0</v>
      </c>
      <c r="I93" s="2">
        <v>0</v>
      </c>
      <c r="J93" s="4">
        <v>0</v>
      </c>
    </row>
    <row r="94" spans="3:10" ht="15" customHeight="1">
      <c r="C94" s="7" t="s">
        <v>15</v>
      </c>
      <c r="D94" s="2">
        <v>0</v>
      </c>
      <c r="E94" s="2">
        <v>0</v>
      </c>
      <c r="F94" s="2">
        <v>0</v>
      </c>
      <c r="G94" s="2">
        <v>0</v>
      </c>
      <c r="H94" s="3">
        <v>0</v>
      </c>
      <c r="I94" s="2">
        <v>0</v>
      </c>
      <c r="J94" s="4">
        <v>0</v>
      </c>
    </row>
    <row r="95" spans="3:10" ht="15.75">
      <c r="C95" s="21"/>
      <c r="D95" s="2"/>
      <c r="E95" s="2"/>
      <c r="F95" s="5"/>
      <c r="G95" s="2"/>
      <c r="H95" s="3"/>
      <c r="I95" s="2"/>
      <c r="J95" s="4"/>
    </row>
    <row r="96" spans="3:10" ht="54.75" customHeight="1">
      <c r="C96" s="55" t="s">
        <v>30</v>
      </c>
      <c r="D96" s="56"/>
      <c r="E96" s="56"/>
      <c r="F96" s="56"/>
      <c r="G96" s="56"/>
      <c r="H96" s="57"/>
      <c r="I96" s="56"/>
      <c r="J96" s="58"/>
    </row>
    <row r="97" spans="3:10" ht="15" customHeight="1">
      <c r="C97" s="55" t="s">
        <v>0</v>
      </c>
      <c r="D97" s="56">
        <v>3766.2</v>
      </c>
      <c r="E97" s="56">
        <f aca="true" t="shared" si="3" ref="D97:G100">E103+E109</f>
        <v>3226.88</v>
      </c>
      <c r="F97" s="56">
        <f t="shared" si="3"/>
        <v>251988.2</v>
      </c>
      <c r="G97" s="56">
        <f t="shared" si="3"/>
        <v>368361.25</v>
      </c>
      <c r="H97" s="57">
        <f>G97/F97</f>
        <v>1.4618194423389665</v>
      </c>
      <c r="I97" s="56">
        <f>I103+I109</f>
        <v>3226.88</v>
      </c>
      <c r="J97" s="58">
        <f>I97/E97</f>
        <v>1</v>
      </c>
    </row>
    <row r="98" spans="3:10" ht="15" customHeight="1">
      <c r="C98" s="59" t="s">
        <v>13</v>
      </c>
      <c r="D98" s="56">
        <f t="shared" si="3"/>
        <v>3766.2</v>
      </c>
      <c r="E98" s="56">
        <f t="shared" si="3"/>
        <v>3226.88</v>
      </c>
      <c r="F98" s="56">
        <f t="shared" si="3"/>
        <v>3776.2</v>
      </c>
      <c r="G98" s="56">
        <f t="shared" si="3"/>
        <v>3226.8</v>
      </c>
      <c r="H98" s="57">
        <f>G98/F98</f>
        <v>0.8545098246914888</v>
      </c>
      <c r="I98" s="56">
        <f>I104+I110</f>
        <v>3226.88</v>
      </c>
      <c r="J98" s="58">
        <f>I98/E98</f>
        <v>1</v>
      </c>
    </row>
    <row r="99" spans="3:10" ht="15" customHeight="1">
      <c r="C99" s="59" t="s">
        <v>14</v>
      </c>
      <c r="D99" s="56">
        <f t="shared" si="3"/>
        <v>0</v>
      </c>
      <c r="E99" s="56">
        <f t="shared" si="3"/>
        <v>0</v>
      </c>
      <c r="F99" s="56">
        <f t="shared" si="3"/>
        <v>13018.7</v>
      </c>
      <c r="G99" s="56">
        <f t="shared" si="3"/>
        <v>13018.7</v>
      </c>
      <c r="H99" s="57">
        <f>G99/F99</f>
        <v>1</v>
      </c>
      <c r="I99" s="56">
        <f>I105+I111</f>
        <v>0</v>
      </c>
      <c r="J99" s="58">
        <v>0</v>
      </c>
    </row>
    <row r="100" spans="3:10" ht="15" customHeight="1">
      <c r="C100" s="59" t="s">
        <v>15</v>
      </c>
      <c r="D100" s="56">
        <f t="shared" si="3"/>
        <v>0</v>
      </c>
      <c r="E100" s="56">
        <f t="shared" si="3"/>
        <v>0</v>
      </c>
      <c r="F100" s="56">
        <f t="shared" si="3"/>
        <v>235193.3</v>
      </c>
      <c r="G100" s="56">
        <f t="shared" si="3"/>
        <v>352115.75</v>
      </c>
      <c r="H100" s="57">
        <f>G100/F100</f>
        <v>1.4971334217428813</v>
      </c>
      <c r="I100" s="56">
        <f>I106+I112</f>
        <v>0</v>
      </c>
      <c r="J100" s="58">
        <v>0</v>
      </c>
    </row>
    <row r="101" spans="3:10" ht="15" customHeight="1">
      <c r="C101" s="22"/>
      <c r="D101" s="2"/>
      <c r="E101" s="2"/>
      <c r="F101" s="2"/>
      <c r="G101" s="2"/>
      <c r="H101" s="3"/>
      <c r="I101" s="2"/>
      <c r="J101" s="4"/>
    </row>
    <row r="102" spans="3:10" ht="31.5">
      <c r="C102" s="21" t="s">
        <v>31</v>
      </c>
      <c r="D102" s="2"/>
      <c r="E102" s="2"/>
      <c r="F102" s="2"/>
      <c r="G102" s="2"/>
      <c r="H102" s="3"/>
      <c r="I102" s="2"/>
      <c r="J102" s="4"/>
    </row>
    <row r="103" spans="3:10" ht="15" customHeight="1">
      <c r="C103" s="10" t="s">
        <v>0</v>
      </c>
      <c r="D103" s="5">
        <f>D106+D105+D104</f>
        <v>3766.2</v>
      </c>
      <c r="E103" s="5">
        <f>E104+E105+E106</f>
        <v>3226.88</v>
      </c>
      <c r="F103" s="5">
        <f>F106+F105+F104</f>
        <v>47292.2</v>
      </c>
      <c r="G103" s="5">
        <f>G106+G105+G104</f>
        <v>54699.8</v>
      </c>
      <c r="H103" s="3">
        <f>G103/F103</f>
        <v>1.1566347093178158</v>
      </c>
      <c r="I103" s="5">
        <f>I104+I105+I106</f>
        <v>3226.88</v>
      </c>
      <c r="J103" s="4">
        <f>I103/E103</f>
        <v>1</v>
      </c>
    </row>
    <row r="104" spans="3:11" ht="32.25" customHeight="1">
      <c r="C104" s="7" t="s">
        <v>13</v>
      </c>
      <c r="D104" s="5">
        <v>3766.2</v>
      </c>
      <c r="E104" s="5">
        <v>3226.88</v>
      </c>
      <c r="F104" s="5">
        <v>3776.2</v>
      </c>
      <c r="G104" s="5">
        <v>3226.8</v>
      </c>
      <c r="H104" s="3">
        <f>G104/F104</f>
        <v>0.8545098246914888</v>
      </c>
      <c r="I104" s="5">
        <v>3226.88</v>
      </c>
      <c r="J104" s="4">
        <f>I104/E104</f>
        <v>1</v>
      </c>
      <c r="K104" s="5"/>
    </row>
    <row r="105" spans="3:11" ht="15" customHeight="1">
      <c r="C105" s="7" t="s">
        <v>14</v>
      </c>
      <c r="D105" s="2">
        <v>0</v>
      </c>
      <c r="E105" s="2">
        <v>0</v>
      </c>
      <c r="F105" s="2">
        <v>13018.7</v>
      </c>
      <c r="G105" s="2">
        <v>13018.7</v>
      </c>
      <c r="H105" s="3">
        <f>G105/F105</f>
        <v>1</v>
      </c>
      <c r="I105" s="2">
        <v>0</v>
      </c>
      <c r="J105" s="4">
        <v>0</v>
      </c>
      <c r="K105" s="5"/>
    </row>
    <row r="106" spans="3:11" ht="15" customHeight="1">
      <c r="C106" s="7" t="s">
        <v>15</v>
      </c>
      <c r="D106" s="2">
        <v>0</v>
      </c>
      <c r="E106" s="2">
        <v>0</v>
      </c>
      <c r="F106" s="2">
        <v>30497.3</v>
      </c>
      <c r="G106" s="2">
        <v>38454.3</v>
      </c>
      <c r="H106" s="3">
        <f>G106/F106</f>
        <v>1.260908342705748</v>
      </c>
      <c r="I106" s="2">
        <v>0</v>
      </c>
      <c r="J106" s="4">
        <v>0</v>
      </c>
      <c r="K106" s="5"/>
    </row>
    <row r="107" spans="3:11" ht="15" customHeight="1">
      <c r="C107" s="7"/>
      <c r="D107" s="2"/>
      <c r="E107" s="2"/>
      <c r="F107" s="2"/>
      <c r="G107" s="2"/>
      <c r="H107" s="3"/>
      <c r="I107" s="2"/>
      <c r="J107" s="4"/>
      <c r="K107" s="5"/>
    </row>
    <row r="108" spans="3:10" ht="50.25" customHeight="1">
      <c r="C108" s="23" t="s">
        <v>32</v>
      </c>
      <c r="D108" s="2"/>
      <c r="E108" s="2"/>
      <c r="F108" s="2"/>
      <c r="G108" s="2"/>
      <c r="H108" s="3"/>
      <c r="I108" s="2"/>
      <c r="J108" s="4"/>
    </row>
    <row r="109" spans="3:10" ht="15.75">
      <c r="C109" s="10" t="s">
        <v>0</v>
      </c>
      <c r="D109" s="2">
        <v>0</v>
      </c>
      <c r="E109" s="2">
        <v>0</v>
      </c>
      <c r="F109" s="2">
        <f>F110+F111+F112</f>
        <v>204696</v>
      </c>
      <c r="G109" s="2">
        <f>G110+G111+G112</f>
        <v>313661.45</v>
      </c>
      <c r="H109" s="3">
        <f>G109/F109</f>
        <v>1.5323281842341814</v>
      </c>
      <c r="I109" s="2">
        <v>0</v>
      </c>
      <c r="J109" s="36">
        <v>0</v>
      </c>
    </row>
    <row r="110" spans="3:10" ht="15" customHeight="1">
      <c r="C110" s="7" t="s">
        <v>13</v>
      </c>
      <c r="D110" s="5">
        <v>0</v>
      </c>
      <c r="E110" s="5">
        <v>0</v>
      </c>
      <c r="F110" s="5">
        <v>0</v>
      </c>
      <c r="G110" s="5">
        <v>0</v>
      </c>
      <c r="H110" s="3">
        <v>0</v>
      </c>
      <c r="I110" s="5">
        <v>0</v>
      </c>
      <c r="J110" s="36">
        <v>0</v>
      </c>
    </row>
    <row r="111" spans="3:10" ht="15" customHeight="1">
      <c r="C111" s="7" t="s">
        <v>14</v>
      </c>
      <c r="D111" s="5">
        <v>0</v>
      </c>
      <c r="E111" s="5">
        <v>0</v>
      </c>
      <c r="F111" s="5">
        <v>0</v>
      </c>
      <c r="G111" s="5">
        <v>0</v>
      </c>
      <c r="H111" s="3">
        <v>0</v>
      </c>
      <c r="I111" s="5">
        <v>0</v>
      </c>
      <c r="J111" s="36">
        <v>0</v>
      </c>
    </row>
    <row r="112" spans="3:10" ht="15" customHeight="1">
      <c r="C112" s="7" t="s">
        <v>15</v>
      </c>
      <c r="D112" s="2">
        <v>0</v>
      </c>
      <c r="E112" s="2">
        <v>0</v>
      </c>
      <c r="F112" s="2">
        <v>204696</v>
      </c>
      <c r="G112" s="2">
        <v>313661.45</v>
      </c>
      <c r="H112" s="3">
        <f>G112/F112</f>
        <v>1.5323281842341814</v>
      </c>
      <c r="I112" s="2">
        <v>0</v>
      </c>
      <c r="J112" s="36">
        <v>0</v>
      </c>
    </row>
    <row r="113" spans="3:10" ht="15" customHeight="1">
      <c r="C113" s="7"/>
      <c r="D113" s="2"/>
      <c r="E113" s="2"/>
      <c r="F113" s="5"/>
      <c r="G113" s="2"/>
      <c r="H113" s="3"/>
      <c r="I113" s="2"/>
      <c r="J113" s="4"/>
    </row>
    <row r="114" spans="3:10" ht="98.25" customHeight="1">
      <c r="C114" s="55" t="s">
        <v>33</v>
      </c>
      <c r="D114" s="60"/>
      <c r="E114" s="60"/>
      <c r="F114" s="56"/>
      <c r="G114" s="60"/>
      <c r="H114" s="57"/>
      <c r="I114" s="60"/>
      <c r="J114" s="58"/>
    </row>
    <row r="115" spans="3:10" ht="15" customHeight="1">
      <c r="C115" s="55" t="s">
        <v>0</v>
      </c>
      <c r="D115" s="60">
        <f aca="true" t="shared" si="4" ref="D115:G118">D121+D127+D133+D139</f>
        <v>317980.1</v>
      </c>
      <c r="E115" s="60">
        <f t="shared" si="4"/>
        <v>317014.5</v>
      </c>
      <c r="F115" s="60">
        <f t="shared" si="4"/>
        <v>348809.95</v>
      </c>
      <c r="G115" s="60">
        <f t="shared" si="4"/>
        <v>326899.83</v>
      </c>
      <c r="H115" s="57">
        <f>G115/F115</f>
        <v>0.9371860808443108</v>
      </c>
      <c r="I115" s="60">
        <f>I121+I127+I133+I139</f>
        <v>283872.8</v>
      </c>
      <c r="J115" s="58">
        <f>I115/E115</f>
        <v>0.8954568324161828</v>
      </c>
    </row>
    <row r="116" spans="3:10" ht="30" customHeight="1">
      <c r="C116" s="59" t="s">
        <v>13</v>
      </c>
      <c r="D116" s="60">
        <f t="shared" si="4"/>
        <v>31753.800000000003</v>
      </c>
      <c r="E116" s="60">
        <f t="shared" si="4"/>
        <v>30788.199999999997</v>
      </c>
      <c r="F116" s="60">
        <f t="shared" si="4"/>
        <v>30788.199999999997</v>
      </c>
      <c r="G116" s="60">
        <f t="shared" si="4"/>
        <v>29206.600000000002</v>
      </c>
      <c r="H116" s="57">
        <f>G116/F116</f>
        <v>0.9486296698085632</v>
      </c>
      <c r="I116" s="60">
        <f>I122+I128+I134+I140</f>
        <v>30251.399999999998</v>
      </c>
      <c r="J116" s="58">
        <f>I116/E116</f>
        <v>0.9825647488323449</v>
      </c>
    </row>
    <row r="117" spans="3:10" ht="15.75">
      <c r="C117" s="59" t="s">
        <v>14</v>
      </c>
      <c r="D117" s="60">
        <f t="shared" si="4"/>
        <v>286226.3</v>
      </c>
      <c r="E117" s="60">
        <f t="shared" si="4"/>
        <v>286226.3</v>
      </c>
      <c r="F117" s="60">
        <f t="shared" si="4"/>
        <v>286226.3</v>
      </c>
      <c r="G117" s="60">
        <f t="shared" si="4"/>
        <v>268430.72</v>
      </c>
      <c r="H117" s="57">
        <f>G117/F117</f>
        <v>0.9378268873265664</v>
      </c>
      <c r="I117" s="60">
        <f>I123+I129+I135+I141</f>
        <v>253621.40000000002</v>
      </c>
      <c r="J117" s="58">
        <f>I117/E117</f>
        <v>0.8860869878134889</v>
      </c>
    </row>
    <row r="118" spans="3:10" ht="18.75" customHeight="1">
      <c r="C118" s="59" t="s">
        <v>15</v>
      </c>
      <c r="D118" s="60">
        <f t="shared" si="4"/>
        <v>0</v>
      </c>
      <c r="E118" s="60">
        <f t="shared" si="4"/>
        <v>0</v>
      </c>
      <c r="F118" s="60">
        <f t="shared" si="4"/>
        <v>31795.45</v>
      </c>
      <c r="G118" s="60">
        <f t="shared" si="4"/>
        <v>29262.51</v>
      </c>
      <c r="H118" s="57">
        <f>G118/F118</f>
        <v>0.92033640033401</v>
      </c>
      <c r="I118" s="60">
        <f>I124+I130+I136+I142</f>
        <v>0</v>
      </c>
      <c r="J118" s="58">
        <v>0</v>
      </c>
    </row>
    <row r="119" spans="3:10" ht="18.75" customHeight="1">
      <c r="C119" s="7"/>
      <c r="D119" s="5"/>
      <c r="E119" s="5"/>
      <c r="F119" s="5"/>
      <c r="G119" s="33"/>
      <c r="H119" s="35"/>
      <c r="I119" s="33"/>
      <c r="J119" s="36"/>
    </row>
    <row r="120" spans="3:10" ht="20.25" customHeight="1">
      <c r="C120" s="8" t="s">
        <v>34</v>
      </c>
      <c r="D120" s="2"/>
      <c r="E120" s="2"/>
      <c r="F120" s="2"/>
      <c r="G120" s="33"/>
      <c r="H120" s="35"/>
      <c r="I120" s="33"/>
      <c r="J120" s="36"/>
    </row>
    <row r="121" spans="3:10" ht="20.25" customHeight="1">
      <c r="C121" s="10" t="s">
        <v>0</v>
      </c>
      <c r="D121" s="2">
        <f>D122++D123+D124</f>
        <v>98878.5</v>
      </c>
      <c r="E121" s="2">
        <f>E122+E123+E124</f>
        <v>99009.2</v>
      </c>
      <c r="F121" s="2">
        <f>F122+F123+F124</f>
        <v>130804.65</v>
      </c>
      <c r="G121" s="33">
        <f>G122+G123+G124</f>
        <v>120553.33</v>
      </c>
      <c r="H121" s="35">
        <f>G121/F121</f>
        <v>0.9216287800166126</v>
      </c>
      <c r="I121" s="33">
        <f>I122+I123</f>
        <v>77526.3</v>
      </c>
      <c r="J121" s="36">
        <f>I121/E121</f>
        <v>0.7830211737899104</v>
      </c>
    </row>
    <row r="122" spans="3:10" ht="30" customHeight="1">
      <c r="C122" s="7" t="s">
        <v>13</v>
      </c>
      <c r="D122" s="2">
        <f>98878.5-85153.8</f>
        <v>13724.699999999997</v>
      </c>
      <c r="E122" s="2">
        <f>99009.2-E123</f>
        <v>13855.399999999994</v>
      </c>
      <c r="F122" s="2">
        <f>99009.2-F123</f>
        <v>13855.399999999994</v>
      </c>
      <c r="G122" s="34">
        <v>12810.6</v>
      </c>
      <c r="H122" s="35">
        <f>G122/F122</f>
        <v>0.9245925776231654</v>
      </c>
      <c r="I122" s="34">
        <f>77526.3-I123</f>
        <v>13855.400000000001</v>
      </c>
      <c r="J122" s="36">
        <f>I122/E122</f>
        <v>1.0000000000000004</v>
      </c>
    </row>
    <row r="123" spans="3:10" ht="18.75" customHeight="1">
      <c r="C123" s="7" t="s">
        <v>14</v>
      </c>
      <c r="D123" s="2">
        <v>85153.8</v>
      </c>
      <c r="E123" s="2">
        <v>85153.8</v>
      </c>
      <c r="F123" s="2">
        <v>85153.8</v>
      </c>
      <c r="G123" s="34">
        <v>78480.22</v>
      </c>
      <c r="H123" s="35">
        <f>G123/F123</f>
        <v>0.9216290993472986</v>
      </c>
      <c r="I123" s="34">
        <v>63670.9</v>
      </c>
      <c r="J123" s="36">
        <f>I123/E123</f>
        <v>0.7477164847605157</v>
      </c>
    </row>
    <row r="124" spans="3:10" s="16" customFormat="1" ht="15.75">
      <c r="C124" s="7" t="s">
        <v>15</v>
      </c>
      <c r="D124" s="5">
        <v>0</v>
      </c>
      <c r="E124" s="5">
        <v>0</v>
      </c>
      <c r="F124" s="5">
        <v>31795.45</v>
      </c>
      <c r="G124" s="34">
        <v>29262.51</v>
      </c>
      <c r="H124" s="35">
        <f>G124/F124</f>
        <v>0.92033640033401</v>
      </c>
      <c r="I124" s="34">
        <v>0</v>
      </c>
      <c r="J124" s="36">
        <v>0</v>
      </c>
    </row>
    <row r="125" spans="3:10" ht="15.75">
      <c r="C125" s="7"/>
      <c r="D125" s="5"/>
      <c r="E125" s="5"/>
      <c r="F125" s="5"/>
      <c r="G125" s="34"/>
      <c r="H125" s="35"/>
      <c r="I125" s="34"/>
      <c r="J125" s="36"/>
    </row>
    <row r="126" spans="3:10" ht="15.75">
      <c r="C126" s="8" t="s">
        <v>35</v>
      </c>
      <c r="D126" s="5"/>
      <c r="E126" s="5"/>
      <c r="F126" s="5"/>
      <c r="G126" s="34"/>
      <c r="H126" s="35"/>
      <c r="I126" s="34"/>
      <c r="J126" s="36"/>
    </row>
    <row r="127" spans="3:10" ht="15.75">
      <c r="C127" s="10" t="s">
        <v>0</v>
      </c>
      <c r="D127" s="5">
        <f>D128+D129+D130</f>
        <v>123906.6</v>
      </c>
      <c r="E127" s="5">
        <f>E128+E129+E130</f>
        <v>123906.6</v>
      </c>
      <c r="F127" s="5">
        <f>F128+F129+F130</f>
        <v>123906.6</v>
      </c>
      <c r="G127" s="34">
        <f>G128+G129+G130</f>
        <v>123906.6</v>
      </c>
      <c r="H127" s="35">
        <f>G127/F127</f>
        <v>1</v>
      </c>
      <c r="I127" s="33">
        <f>I128+I129+I130</f>
        <v>123906.59999999999</v>
      </c>
      <c r="J127" s="36">
        <f>I127/E127</f>
        <v>0.9999999999999999</v>
      </c>
    </row>
    <row r="128" spans="3:10" ht="31.5">
      <c r="C128" s="7" t="s">
        <v>13</v>
      </c>
      <c r="D128" s="5">
        <f>123906.6-D129</f>
        <v>13767.400000000009</v>
      </c>
      <c r="E128" s="5">
        <f>123906.6-E129</f>
        <v>13767.400000000009</v>
      </c>
      <c r="F128" s="5">
        <f>123906.6-F129</f>
        <v>13767.400000000009</v>
      </c>
      <c r="G128" s="34">
        <f>123906.6-G129</f>
        <v>13767.400000000009</v>
      </c>
      <c r="H128" s="35">
        <f>G128/F128</f>
        <v>1</v>
      </c>
      <c r="I128" s="34">
        <v>13767.4</v>
      </c>
      <c r="J128" s="36">
        <f>I128/E128</f>
        <v>0.9999999999999993</v>
      </c>
    </row>
    <row r="129" spans="3:10" ht="15.75">
      <c r="C129" s="7" t="s">
        <v>14</v>
      </c>
      <c r="D129" s="2">
        <v>110139.2</v>
      </c>
      <c r="E129" s="2">
        <v>110139.2</v>
      </c>
      <c r="F129" s="2">
        <v>110139.2</v>
      </c>
      <c r="G129" s="33">
        <v>110139.2</v>
      </c>
      <c r="H129" s="35">
        <f>G129/F129</f>
        <v>1</v>
      </c>
      <c r="I129" s="34">
        <v>110139.2</v>
      </c>
      <c r="J129" s="36">
        <f>I129/E129</f>
        <v>1</v>
      </c>
    </row>
    <row r="130" spans="3:10" ht="30.75" customHeight="1">
      <c r="C130" s="7" t="s">
        <v>15</v>
      </c>
      <c r="D130" s="2">
        <v>0</v>
      </c>
      <c r="E130" s="2">
        <v>0</v>
      </c>
      <c r="F130" s="2">
        <v>0</v>
      </c>
      <c r="G130" s="33">
        <v>0</v>
      </c>
      <c r="H130" s="35">
        <v>0</v>
      </c>
      <c r="I130" s="34">
        <v>0</v>
      </c>
      <c r="J130" s="36">
        <v>0</v>
      </c>
    </row>
    <row r="131" spans="3:10" ht="15.75">
      <c r="C131" s="7"/>
      <c r="D131" s="5"/>
      <c r="E131" s="5"/>
      <c r="F131" s="5"/>
      <c r="G131" s="34"/>
      <c r="H131" s="35"/>
      <c r="I131" s="34"/>
      <c r="J131" s="36"/>
    </row>
    <row r="132" spans="3:10" ht="47.25">
      <c r="C132" s="8" t="s">
        <v>36</v>
      </c>
      <c r="D132" s="5"/>
      <c r="E132" s="5"/>
      <c r="F132" s="5"/>
      <c r="G132" s="33"/>
      <c r="H132" s="35"/>
      <c r="I132" s="33"/>
      <c r="J132" s="36"/>
    </row>
    <row r="133" spans="3:10" ht="15.75">
      <c r="C133" s="10" t="s">
        <v>0</v>
      </c>
      <c r="D133" s="5">
        <f>D134+D135+D136</f>
        <v>94327</v>
      </c>
      <c r="E133" s="5">
        <f>E134+E135</f>
        <v>93230.7</v>
      </c>
      <c r="F133" s="5">
        <f>F134+F135</f>
        <v>93230.7</v>
      </c>
      <c r="G133" s="33">
        <f>G134+G135</f>
        <v>81658.7</v>
      </c>
      <c r="H133" s="35">
        <f>G133/F133</f>
        <v>0.8758777956188252</v>
      </c>
      <c r="I133" s="33">
        <f>I134+I135</f>
        <v>81658.7</v>
      </c>
      <c r="J133" s="36">
        <f>I133/E133</f>
        <v>0.8758777956188252</v>
      </c>
    </row>
    <row r="134" spans="3:12" ht="31.5">
      <c r="C134" s="7" t="s">
        <v>13</v>
      </c>
      <c r="D134" s="2">
        <f>94327-90933.3</f>
        <v>3393.699999999997</v>
      </c>
      <c r="E134" s="2">
        <f>93230.7-E135</f>
        <v>2297.399999999994</v>
      </c>
      <c r="F134" s="2">
        <f>93230.7-F135</f>
        <v>2297.399999999994</v>
      </c>
      <c r="G134" s="33">
        <f>81658.7-G135</f>
        <v>1847.3999999999942</v>
      </c>
      <c r="H134" s="35">
        <f>G134/F134</f>
        <v>0.8041264037607726</v>
      </c>
      <c r="I134" s="33">
        <f>81658.7-I135</f>
        <v>1847.3999999999942</v>
      </c>
      <c r="J134" s="36">
        <f>I134/E134</f>
        <v>0.8041264037607726</v>
      </c>
      <c r="K134" s="5"/>
      <c r="L134" s="6" t="s">
        <v>64</v>
      </c>
    </row>
    <row r="135" spans="3:11" ht="15.75">
      <c r="C135" s="7" t="s">
        <v>14</v>
      </c>
      <c r="D135" s="2">
        <v>90933.3</v>
      </c>
      <c r="E135" s="2">
        <v>90933.3</v>
      </c>
      <c r="F135" s="2">
        <v>90933.3</v>
      </c>
      <c r="G135" s="33">
        <v>79811.3</v>
      </c>
      <c r="H135" s="35">
        <f>G135/F135</f>
        <v>0.8776905710009425</v>
      </c>
      <c r="I135" s="33">
        <v>79811.3</v>
      </c>
      <c r="J135" s="36">
        <f>I135/E135</f>
        <v>0.8776905710009425</v>
      </c>
      <c r="K135" s="5"/>
    </row>
    <row r="136" spans="3:10" ht="15.75">
      <c r="C136" s="7" t="s">
        <v>15</v>
      </c>
      <c r="D136" s="2"/>
      <c r="E136" s="2">
        <v>0</v>
      </c>
      <c r="F136" s="2">
        <v>0</v>
      </c>
      <c r="G136" s="33">
        <v>0</v>
      </c>
      <c r="H136" s="35">
        <v>0</v>
      </c>
      <c r="I136" s="33">
        <v>0</v>
      </c>
      <c r="J136" s="36">
        <v>0</v>
      </c>
    </row>
    <row r="137" spans="3:10" ht="15.75" customHeight="1">
      <c r="C137" s="8"/>
      <c r="D137" s="2"/>
      <c r="E137" s="2"/>
      <c r="F137" s="5"/>
      <c r="G137" s="33"/>
      <c r="H137" s="35"/>
      <c r="I137" s="33"/>
      <c r="J137" s="36"/>
    </row>
    <row r="138" spans="3:10" ht="47.25">
      <c r="C138" s="8" t="s">
        <v>37</v>
      </c>
      <c r="D138" s="5"/>
      <c r="E138" s="5"/>
      <c r="F138" s="5"/>
      <c r="G138" s="34"/>
      <c r="H138" s="35"/>
      <c r="I138" s="34"/>
      <c r="J138" s="36"/>
    </row>
    <row r="139" spans="3:10" ht="15.75">
      <c r="C139" s="10" t="s">
        <v>0</v>
      </c>
      <c r="D139" s="5">
        <f>D140+D141+D142</f>
        <v>868</v>
      </c>
      <c r="E139" s="5">
        <f>E140+E141+E142</f>
        <v>868</v>
      </c>
      <c r="F139" s="5">
        <f>F140+F141+F142</f>
        <v>868</v>
      </c>
      <c r="G139" s="2">
        <f>G140+G142+G141</f>
        <v>781.2</v>
      </c>
      <c r="H139" s="3">
        <f>G139/F139</f>
        <v>0.9</v>
      </c>
      <c r="I139" s="2">
        <f>I140+I142+I141</f>
        <v>781.2</v>
      </c>
      <c r="J139" s="4">
        <f>I139/E139</f>
        <v>0.9</v>
      </c>
    </row>
    <row r="140" spans="3:10" ht="31.5">
      <c r="C140" s="7" t="s">
        <v>13</v>
      </c>
      <c r="D140" s="2">
        <v>868</v>
      </c>
      <c r="E140" s="2">
        <v>868</v>
      </c>
      <c r="F140" s="2">
        <v>868</v>
      </c>
      <c r="G140" s="5">
        <v>781.2</v>
      </c>
      <c r="H140" s="3">
        <f>G140/F140</f>
        <v>0.9</v>
      </c>
      <c r="I140" s="5">
        <v>781.2</v>
      </c>
      <c r="J140" s="4">
        <f>I140/E140</f>
        <v>0.9</v>
      </c>
    </row>
    <row r="141" spans="3:10" ht="15.75">
      <c r="C141" s="7" t="s">
        <v>14</v>
      </c>
      <c r="D141" s="2">
        <v>0</v>
      </c>
      <c r="E141" s="2">
        <v>0</v>
      </c>
      <c r="F141" s="2">
        <v>0</v>
      </c>
      <c r="G141" s="5">
        <v>0</v>
      </c>
      <c r="H141" s="3">
        <v>0</v>
      </c>
      <c r="I141" s="5">
        <v>0</v>
      </c>
      <c r="J141" s="4">
        <v>0</v>
      </c>
    </row>
    <row r="142" spans="3:10" ht="15.75">
      <c r="C142" s="7" t="s">
        <v>15</v>
      </c>
      <c r="D142" s="2">
        <v>0</v>
      </c>
      <c r="E142" s="2">
        <v>0</v>
      </c>
      <c r="F142" s="2">
        <v>0</v>
      </c>
      <c r="G142" s="5">
        <v>0</v>
      </c>
      <c r="H142" s="3">
        <v>0</v>
      </c>
      <c r="I142" s="5">
        <v>0</v>
      </c>
      <c r="J142" s="4">
        <v>0</v>
      </c>
    </row>
    <row r="143" spans="3:10" ht="15.75">
      <c r="C143" s="7"/>
      <c r="D143" s="2"/>
      <c r="E143" s="2"/>
      <c r="F143" s="5"/>
      <c r="G143" s="2"/>
      <c r="H143" s="3"/>
      <c r="I143" s="2"/>
      <c r="J143" s="4"/>
    </row>
    <row r="144" spans="3:10" ht="66" customHeight="1">
      <c r="C144" s="55" t="s">
        <v>38</v>
      </c>
      <c r="D144" s="60"/>
      <c r="E144" s="60"/>
      <c r="F144" s="56"/>
      <c r="G144" s="60"/>
      <c r="H144" s="57"/>
      <c r="I144" s="60"/>
      <c r="J144" s="58"/>
    </row>
    <row r="145" spans="3:10" ht="17.25" customHeight="1">
      <c r="C145" s="55" t="s">
        <v>0</v>
      </c>
      <c r="D145" s="56">
        <f aca="true" t="shared" si="5" ref="D145:G148">D151+D157+D163</f>
        <v>15453.5</v>
      </c>
      <c r="E145" s="56">
        <f t="shared" si="5"/>
        <v>14279.099999999999</v>
      </c>
      <c r="F145" s="56">
        <f t="shared" si="5"/>
        <v>15453.5</v>
      </c>
      <c r="G145" s="56">
        <f t="shared" si="5"/>
        <v>13203.5</v>
      </c>
      <c r="H145" s="57">
        <f>G145/F145</f>
        <v>0.8544019154236904</v>
      </c>
      <c r="I145" s="56">
        <f>I151+I157+I163</f>
        <v>13203.5</v>
      </c>
      <c r="J145" s="58">
        <f>I145/E145</f>
        <v>0.924673123656253</v>
      </c>
    </row>
    <row r="146" spans="3:10" ht="39" customHeight="1">
      <c r="C146" s="59" t="s">
        <v>13</v>
      </c>
      <c r="D146" s="56">
        <f t="shared" si="5"/>
        <v>15453.5</v>
      </c>
      <c r="E146" s="56">
        <f t="shared" si="5"/>
        <v>14279.099999999999</v>
      </c>
      <c r="F146" s="56">
        <f t="shared" si="5"/>
        <v>15453.5</v>
      </c>
      <c r="G146" s="56">
        <f t="shared" si="5"/>
        <v>13203.5</v>
      </c>
      <c r="H146" s="57">
        <f>G146/F146</f>
        <v>0.8544019154236904</v>
      </c>
      <c r="I146" s="56">
        <f>I152+I158+I164</f>
        <v>13203.5</v>
      </c>
      <c r="J146" s="58">
        <f>I146/E146</f>
        <v>0.924673123656253</v>
      </c>
    </row>
    <row r="147" spans="3:10" ht="17.25" customHeight="1">
      <c r="C147" s="59" t="s">
        <v>14</v>
      </c>
      <c r="D147" s="56">
        <f t="shared" si="5"/>
        <v>0</v>
      </c>
      <c r="E147" s="56">
        <f t="shared" si="5"/>
        <v>0</v>
      </c>
      <c r="F147" s="56">
        <f t="shared" si="5"/>
        <v>0</v>
      </c>
      <c r="G147" s="56">
        <f t="shared" si="5"/>
        <v>0</v>
      </c>
      <c r="H147" s="57">
        <v>0</v>
      </c>
      <c r="I147" s="56">
        <f>I153+I159+I165</f>
        <v>0</v>
      </c>
      <c r="J147" s="58">
        <v>0</v>
      </c>
    </row>
    <row r="148" spans="3:10" ht="17.25" customHeight="1">
      <c r="C148" s="59" t="s">
        <v>15</v>
      </c>
      <c r="D148" s="56">
        <f t="shared" si="5"/>
        <v>0</v>
      </c>
      <c r="E148" s="56">
        <f t="shared" si="5"/>
        <v>0</v>
      </c>
      <c r="F148" s="56">
        <f t="shared" si="5"/>
        <v>0</v>
      </c>
      <c r="G148" s="56">
        <f t="shared" si="5"/>
        <v>0</v>
      </c>
      <c r="H148" s="57">
        <v>0</v>
      </c>
      <c r="I148" s="56">
        <f>I154+I160+I166</f>
        <v>0</v>
      </c>
      <c r="J148" s="58">
        <v>0</v>
      </c>
    </row>
    <row r="149" spans="3:10" ht="17.25" customHeight="1">
      <c r="C149" s="10"/>
      <c r="D149" s="5"/>
      <c r="E149" s="5"/>
      <c r="F149" s="5"/>
      <c r="G149" s="5"/>
      <c r="H149" s="3"/>
      <c r="I149" s="5"/>
      <c r="J149" s="4"/>
    </row>
    <row r="150" spans="3:10" ht="31.5">
      <c r="C150" s="8" t="s">
        <v>39</v>
      </c>
      <c r="D150" s="5"/>
      <c r="E150" s="5"/>
      <c r="F150" s="5"/>
      <c r="G150" s="5"/>
      <c r="H150" s="3"/>
      <c r="I150" s="5"/>
      <c r="J150" s="4"/>
    </row>
    <row r="151" spans="3:10" ht="15.75">
      <c r="C151" s="10" t="s">
        <v>0</v>
      </c>
      <c r="D151" s="5">
        <f>D152+D153+D154</f>
        <v>1000</v>
      </c>
      <c r="E151" s="5">
        <f>E152+E153+E154</f>
        <v>1000</v>
      </c>
      <c r="F151" s="5">
        <f>F152+F153+F154</f>
        <v>1000</v>
      </c>
      <c r="G151" s="5">
        <f>G152+G153+G154</f>
        <v>1000</v>
      </c>
      <c r="H151" s="3">
        <f>G151/F151</f>
        <v>1</v>
      </c>
      <c r="I151" s="2">
        <f>I152+I153+I154</f>
        <v>1000</v>
      </c>
      <c r="J151" s="4">
        <f>I151/E151</f>
        <v>1</v>
      </c>
    </row>
    <row r="152" spans="3:10" ht="31.5">
      <c r="C152" s="7" t="s">
        <v>13</v>
      </c>
      <c r="D152" s="5">
        <v>1000</v>
      </c>
      <c r="E152" s="5">
        <v>1000</v>
      </c>
      <c r="F152" s="5">
        <v>1000</v>
      </c>
      <c r="G152" s="5">
        <v>1000</v>
      </c>
      <c r="H152" s="3">
        <f>G152/F152</f>
        <v>1</v>
      </c>
      <c r="I152" s="2">
        <v>1000</v>
      </c>
      <c r="J152" s="4">
        <f>I152/E152</f>
        <v>1</v>
      </c>
    </row>
    <row r="153" spans="3:10" ht="15.75">
      <c r="C153" s="7" t="s">
        <v>14</v>
      </c>
      <c r="D153" s="2">
        <v>0</v>
      </c>
      <c r="E153" s="2">
        <v>0</v>
      </c>
      <c r="F153" s="2">
        <v>0</v>
      </c>
      <c r="G153" s="2">
        <v>0</v>
      </c>
      <c r="H153" s="3">
        <v>0</v>
      </c>
      <c r="I153" s="2">
        <v>0</v>
      </c>
      <c r="J153" s="4">
        <v>0</v>
      </c>
    </row>
    <row r="154" spans="3:10" ht="15.75">
      <c r="C154" s="7" t="s">
        <v>15</v>
      </c>
      <c r="D154" s="2">
        <v>0</v>
      </c>
      <c r="E154" s="2">
        <v>0</v>
      </c>
      <c r="F154" s="2">
        <v>0</v>
      </c>
      <c r="G154" s="2">
        <v>0</v>
      </c>
      <c r="H154" s="3">
        <v>0</v>
      </c>
      <c r="I154" s="2">
        <v>0</v>
      </c>
      <c r="J154" s="4">
        <v>0</v>
      </c>
    </row>
    <row r="155" spans="3:10" ht="15.75">
      <c r="C155" s="7"/>
      <c r="D155" s="2"/>
      <c r="E155" s="2"/>
      <c r="F155" s="5"/>
      <c r="G155" s="2"/>
      <c r="H155" s="3"/>
      <c r="I155" s="2"/>
      <c r="J155" s="4"/>
    </row>
    <row r="156" spans="3:10" ht="36" customHeight="1">
      <c r="C156" s="8" t="s">
        <v>40</v>
      </c>
      <c r="D156" s="2"/>
      <c r="E156" s="2"/>
      <c r="F156" s="5"/>
      <c r="G156" s="2"/>
      <c r="H156" s="3"/>
      <c r="I156" s="2"/>
      <c r="J156" s="4"/>
    </row>
    <row r="157" spans="3:10" ht="15.75">
      <c r="C157" s="10" t="s">
        <v>0</v>
      </c>
      <c r="D157" s="5">
        <f>D158+D159+D160</f>
        <v>10301.7</v>
      </c>
      <c r="E157" s="5">
        <f>E158+E159+E160</f>
        <v>9127.3</v>
      </c>
      <c r="F157" s="5">
        <f>F158+F159+F160</f>
        <v>10301.7</v>
      </c>
      <c r="G157" s="5">
        <f>G158+G159+G160</f>
        <v>8051.7</v>
      </c>
      <c r="H157" s="3">
        <f>G157/F157</f>
        <v>0.7815894464020501</v>
      </c>
      <c r="I157" s="5">
        <f>I158+I159+I160</f>
        <v>8051.7</v>
      </c>
      <c r="J157" s="4">
        <f>I157/E157</f>
        <v>0.8821557306103668</v>
      </c>
    </row>
    <row r="158" spans="3:10" ht="31.5">
      <c r="C158" s="7" t="s">
        <v>13</v>
      </c>
      <c r="D158" s="5">
        <v>10301.7</v>
      </c>
      <c r="E158" s="5">
        <v>9127.3</v>
      </c>
      <c r="F158" s="5">
        <v>10301.7</v>
      </c>
      <c r="G158" s="2">
        <v>8051.7</v>
      </c>
      <c r="H158" s="3">
        <f>G158/F158</f>
        <v>0.7815894464020501</v>
      </c>
      <c r="I158" s="2">
        <v>8051.7</v>
      </c>
      <c r="J158" s="4">
        <f>I158/E158</f>
        <v>0.8821557306103668</v>
      </c>
    </row>
    <row r="159" spans="3:10" ht="15.75">
      <c r="C159" s="7" t="s">
        <v>14</v>
      </c>
      <c r="D159" s="2">
        <v>0</v>
      </c>
      <c r="E159" s="2">
        <v>0</v>
      </c>
      <c r="F159" s="2">
        <v>0</v>
      </c>
      <c r="G159" s="2">
        <v>0</v>
      </c>
      <c r="H159" s="3">
        <v>0</v>
      </c>
      <c r="I159" s="2">
        <v>0</v>
      </c>
      <c r="J159" s="4">
        <v>0</v>
      </c>
    </row>
    <row r="160" spans="3:10" ht="15.75">
      <c r="C160" s="7" t="s">
        <v>15</v>
      </c>
      <c r="D160" s="2">
        <v>0</v>
      </c>
      <c r="E160" s="2">
        <v>0</v>
      </c>
      <c r="F160" s="2">
        <v>0</v>
      </c>
      <c r="G160" s="2">
        <v>0</v>
      </c>
      <c r="H160" s="3">
        <v>0</v>
      </c>
      <c r="I160" s="2">
        <v>0</v>
      </c>
      <c r="J160" s="4">
        <v>0</v>
      </c>
    </row>
    <row r="161" spans="3:10" ht="15.75">
      <c r="C161" s="7"/>
      <c r="D161" s="2"/>
      <c r="E161" s="2"/>
      <c r="F161" s="5"/>
      <c r="G161" s="2"/>
      <c r="H161" s="3"/>
      <c r="I161" s="2"/>
      <c r="J161" s="4"/>
    </row>
    <row r="162" spans="3:10" ht="15.75">
      <c r="C162" s="7" t="s">
        <v>41</v>
      </c>
      <c r="D162" s="2"/>
      <c r="E162" s="2"/>
      <c r="F162" s="5"/>
      <c r="G162" s="2"/>
      <c r="H162" s="3"/>
      <c r="I162" s="2"/>
      <c r="J162" s="4"/>
    </row>
    <row r="163" spans="3:10" ht="19.5" customHeight="1">
      <c r="C163" s="10" t="s">
        <v>0</v>
      </c>
      <c r="D163" s="2">
        <f>D164+D165+D166</f>
        <v>4151.8</v>
      </c>
      <c r="E163" s="2">
        <f>E164+E165+E166</f>
        <v>4151.8</v>
      </c>
      <c r="F163" s="2">
        <f>F164+F165+F166</f>
        <v>4151.8</v>
      </c>
      <c r="G163" s="2">
        <f>G164+G165+G166</f>
        <v>4151.8</v>
      </c>
      <c r="H163" s="3">
        <f>G163/F163</f>
        <v>1</v>
      </c>
      <c r="I163" s="2">
        <f>I164+I165+I166</f>
        <v>4151.8</v>
      </c>
      <c r="J163" s="4">
        <f>I163/E163</f>
        <v>1</v>
      </c>
    </row>
    <row r="164" spans="3:10" ht="31.5">
      <c r="C164" s="7" t="s">
        <v>13</v>
      </c>
      <c r="D164" s="5">
        <v>4151.8</v>
      </c>
      <c r="E164" s="5">
        <v>4151.8</v>
      </c>
      <c r="F164" s="5">
        <v>4151.8</v>
      </c>
      <c r="G164" s="5">
        <v>4151.8</v>
      </c>
      <c r="H164" s="3">
        <f>G164/F164</f>
        <v>1</v>
      </c>
      <c r="I164" s="5">
        <v>4151.8</v>
      </c>
      <c r="J164" s="4">
        <f>I164/E164</f>
        <v>1</v>
      </c>
    </row>
    <row r="165" spans="3:10" ht="15.75">
      <c r="C165" s="7" t="s">
        <v>14</v>
      </c>
      <c r="D165" s="5">
        <v>0</v>
      </c>
      <c r="E165" s="5">
        <v>0</v>
      </c>
      <c r="F165" s="5">
        <v>0</v>
      </c>
      <c r="G165" s="5">
        <v>0</v>
      </c>
      <c r="H165" s="3">
        <v>0</v>
      </c>
      <c r="I165" s="2">
        <v>0</v>
      </c>
      <c r="J165" s="4">
        <v>0</v>
      </c>
    </row>
    <row r="166" spans="3:10" ht="15.75">
      <c r="C166" s="7" t="s">
        <v>15</v>
      </c>
      <c r="D166" s="2">
        <v>0</v>
      </c>
      <c r="E166" s="2">
        <v>0</v>
      </c>
      <c r="F166" s="2">
        <v>0</v>
      </c>
      <c r="G166" s="2">
        <v>0</v>
      </c>
      <c r="H166" s="3">
        <v>0</v>
      </c>
      <c r="I166" s="2">
        <v>0</v>
      </c>
      <c r="J166" s="4">
        <v>0</v>
      </c>
    </row>
    <row r="167" spans="3:10" ht="15.75">
      <c r="C167" s="7"/>
      <c r="D167" s="2"/>
      <c r="E167" s="2"/>
      <c r="F167" s="2"/>
      <c r="G167" s="2"/>
      <c r="H167" s="3"/>
      <c r="I167" s="2"/>
      <c r="J167" s="4"/>
    </row>
    <row r="168" spans="3:10" ht="65.25" customHeight="1">
      <c r="C168" s="55" t="s">
        <v>42</v>
      </c>
      <c r="D168" s="60"/>
      <c r="E168" s="60"/>
      <c r="F168" s="60"/>
      <c r="G168" s="60"/>
      <c r="H168" s="57"/>
      <c r="I168" s="60"/>
      <c r="J168" s="58"/>
    </row>
    <row r="169" spans="3:10" ht="15.75">
      <c r="C169" s="55" t="s">
        <v>0</v>
      </c>
      <c r="D169" s="60">
        <f aca="true" t="shared" si="6" ref="D169:G172">D175+D181+D187+D193</f>
        <v>32775.8</v>
      </c>
      <c r="E169" s="60">
        <f t="shared" si="6"/>
        <v>28020.3</v>
      </c>
      <c r="F169" s="60">
        <f t="shared" si="6"/>
        <v>32775.8</v>
      </c>
      <c r="G169" s="60">
        <f t="shared" si="6"/>
        <v>6746.6</v>
      </c>
      <c r="H169" s="57">
        <f>G169/F169</f>
        <v>0.20584089480653409</v>
      </c>
      <c r="I169" s="60">
        <f>I175+I181+I187+I193</f>
        <v>6746.6</v>
      </c>
      <c r="J169" s="58">
        <f>I169/E169</f>
        <v>0.2407754378075895</v>
      </c>
    </row>
    <row r="170" spans="3:10" ht="31.5">
      <c r="C170" s="59" t="s">
        <v>13</v>
      </c>
      <c r="D170" s="60">
        <f t="shared" si="6"/>
        <v>32775.8</v>
      </c>
      <c r="E170" s="60">
        <f t="shared" si="6"/>
        <v>28020.3</v>
      </c>
      <c r="F170" s="60">
        <f t="shared" si="6"/>
        <v>32775.8</v>
      </c>
      <c r="G170" s="60">
        <f t="shared" si="6"/>
        <v>6746.6</v>
      </c>
      <c r="H170" s="57">
        <f>G170/F170</f>
        <v>0.20584089480653409</v>
      </c>
      <c r="I170" s="60">
        <f>I176+I182+I188+I194</f>
        <v>6746.6</v>
      </c>
      <c r="J170" s="58">
        <f>I170/E170</f>
        <v>0.2407754378075895</v>
      </c>
    </row>
    <row r="171" spans="3:10" ht="15.75">
      <c r="C171" s="59" t="s">
        <v>14</v>
      </c>
      <c r="D171" s="60">
        <f t="shared" si="6"/>
        <v>0</v>
      </c>
      <c r="E171" s="60">
        <f t="shared" si="6"/>
        <v>0</v>
      </c>
      <c r="F171" s="60">
        <f t="shared" si="6"/>
        <v>0</v>
      </c>
      <c r="G171" s="60">
        <f t="shared" si="6"/>
        <v>0</v>
      </c>
      <c r="H171" s="57">
        <v>0</v>
      </c>
      <c r="I171" s="60">
        <f>I177+I183+I189+I195</f>
        <v>0</v>
      </c>
      <c r="J171" s="58">
        <v>0</v>
      </c>
    </row>
    <row r="172" spans="3:10" ht="15.75">
      <c r="C172" s="59" t="s">
        <v>15</v>
      </c>
      <c r="D172" s="60">
        <f t="shared" si="6"/>
        <v>0</v>
      </c>
      <c r="E172" s="60">
        <f t="shared" si="6"/>
        <v>0</v>
      </c>
      <c r="F172" s="60">
        <f t="shared" si="6"/>
        <v>0</v>
      </c>
      <c r="G172" s="60">
        <f t="shared" si="6"/>
        <v>0</v>
      </c>
      <c r="H172" s="57">
        <v>0</v>
      </c>
      <c r="I172" s="60">
        <f>I178+I184+I190+I196</f>
        <v>0</v>
      </c>
      <c r="J172" s="58">
        <v>0</v>
      </c>
    </row>
    <row r="173" spans="3:10" ht="15.75">
      <c r="C173" s="7"/>
      <c r="D173" s="2"/>
      <c r="E173" s="2"/>
      <c r="F173" s="2"/>
      <c r="G173" s="2"/>
      <c r="H173" s="3"/>
      <c r="I173" s="2"/>
      <c r="J173" s="4"/>
    </row>
    <row r="174" spans="3:10" ht="31.5">
      <c r="C174" s="8" t="s">
        <v>43</v>
      </c>
      <c r="D174" s="2"/>
      <c r="E174" s="2"/>
      <c r="F174" s="2"/>
      <c r="G174" s="2"/>
      <c r="H174" s="3"/>
      <c r="I174" s="2"/>
      <c r="J174" s="4"/>
    </row>
    <row r="175" spans="3:10" ht="15.75">
      <c r="C175" s="10" t="s">
        <v>0</v>
      </c>
      <c r="D175" s="2">
        <f>D176+D177+D178</f>
        <v>100</v>
      </c>
      <c r="E175" s="2">
        <f>E176+E177+E178</f>
        <v>100</v>
      </c>
      <c r="F175" s="2">
        <f>F176+F177+F178</f>
        <v>100</v>
      </c>
      <c r="G175" s="2">
        <v>0</v>
      </c>
      <c r="H175" s="4">
        <v>0</v>
      </c>
      <c r="I175" s="2">
        <v>0</v>
      </c>
      <c r="J175" s="4">
        <f>I175/E175</f>
        <v>0</v>
      </c>
    </row>
    <row r="176" spans="3:10" ht="31.5">
      <c r="C176" s="7" t="s">
        <v>13</v>
      </c>
      <c r="D176" s="2">
        <v>100</v>
      </c>
      <c r="E176" s="2">
        <v>100</v>
      </c>
      <c r="F176" s="2">
        <v>100</v>
      </c>
      <c r="G176" s="2">
        <v>0</v>
      </c>
      <c r="H176" s="4">
        <v>0</v>
      </c>
      <c r="I176" s="2">
        <v>0</v>
      </c>
      <c r="J176" s="4">
        <f>I176/E176</f>
        <v>0</v>
      </c>
    </row>
    <row r="177" spans="3:10" ht="15.75" customHeight="1">
      <c r="C177" s="7" t="s">
        <v>14</v>
      </c>
      <c r="D177" s="2">
        <v>0</v>
      </c>
      <c r="E177" s="2">
        <v>0</v>
      </c>
      <c r="F177" s="2">
        <v>0</v>
      </c>
      <c r="G177" s="2">
        <v>0</v>
      </c>
      <c r="H177" s="4">
        <v>0</v>
      </c>
      <c r="I177" s="2">
        <v>0</v>
      </c>
      <c r="J177" s="4">
        <v>0</v>
      </c>
    </row>
    <row r="178" spans="3:10" s="16" customFormat="1" ht="15.75" customHeight="1">
      <c r="C178" s="7" t="s">
        <v>15</v>
      </c>
      <c r="D178" s="5">
        <v>0</v>
      </c>
      <c r="E178" s="5">
        <v>0</v>
      </c>
      <c r="F178" s="5">
        <v>0</v>
      </c>
      <c r="G178" s="5">
        <v>0</v>
      </c>
      <c r="H178" s="4">
        <v>0</v>
      </c>
      <c r="I178" s="5">
        <v>0</v>
      </c>
      <c r="J178" s="4">
        <v>0</v>
      </c>
    </row>
    <row r="179" spans="3:10" ht="24" customHeight="1">
      <c r="C179" s="7"/>
      <c r="D179" s="5"/>
      <c r="E179" s="5"/>
      <c r="F179" s="5"/>
      <c r="G179" s="5"/>
      <c r="H179" s="3"/>
      <c r="I179" s="5"/>
      <c r="J179" s="4"/>
    </row>
    <row r="180" spans="3:10" ht="49.5" customHeight="1">
      <c r="C180" s="8" t="s">
        <v>44</v>
      </c>
      <c r="D180" s="5"/>
      <c r="E180" s="5"/>
      <c r="F180" s="5"/>
      <c r="G180" s="5"/>
      <c r="H180" s="3"/>
      <c r="I180" s="5"/>
      <c r="J180" s="4"/>
    </row>
    <row r="181" spans="3:10" ht="16.5" customHeight="1">
      <c r="C181" s="10" t="s">
        <v>0</v>
      </c>
      <c r="D181" s="5">
        <f>D182+D183+D184</f>
        <v>857</v>
      </c>
      <c r="E181" s="5">
        <f>E182+E183+E184</f>
        <v>649.3</v>
      </c>
      <c r="F181" s="5">
        <f>F182+F183+F184</f>
        <v>857</v>
      </c>
      <c r="G181" s="5">
        <f>G182+G183+G184</f>
        <v>419.3</v>
      </c>
      <c r="H181" s="3">
        <f>G181/F181</f>
        <v>0.4892648774795799</v>
      </c>
      <c r="I181" s="5">
        <f>I182+I183+I184</f>
        <v>419.3</v>
      </c>
      <c r="J181" s="4">
        <f>I181/E181</f>
        <v>0.6457723702448792</v>
      </c>
    </row>
    <row r="182" spans="3:10" ht="36.75" customHeight="1">
      <c r="C182" s="7" t="s">
        <v>13</v>
      </c>
      <c r="D182" s="5">
        <v>857</v>
      </c>
      <c r="E182" s="5">
        <v>649.3</v>
      </c>
      <c r="F182" s="5">
        <v>857</v>
      </c>
      <c r="G182" s="5">
        <v>419.3</v>
      </c>
      <c r="H182" s="3">
        <f>G182/F182</f>
        <v>0.4892648774795799</v>
      </c>
      <c r="I182" s="5">
        <v>419.3</v>
      </c>
      <c r="J182" s="4">
        <f>I182/E182</f>
        <v>0.6457723702448792</v>
      </c>
    </row>
    <row r="183" spans="3:10" ht="15.75">
      <c r="C183" s="7" t="s">
        <v>14</v>
      </c>
      <c r="D183" s="2">
        <v>0</v>
      </c>
      <c r="E183" s="2">
        <v>0</v>
      </c>
      <c r="F183" s="2">
        <v>0</v>
      </c>
      <c r="G183" s="2">
        <v>0</v>
      </c>
      <c r="H183" s="3">
        <v>0</v>
      </c>
      <c r="I183" s="2">
        <v>0</v>
      </c>
      <c r="J183" s="4">
        <v>0</v>
      </c>
    </row>
    <row r="184" spans="3:10" ht="15.75">
      <c r="C184" s="7" t="s">
        <v>15</v>
      </c>
      <c r="D184" s="2">
        <v>0</v>
      </c>
      <c r="E184" s="2">
        <v>0</v>
      </c>
      <c r="F184" s="2">
        <v>0</v>
      </c>
      <c r="G184" s="2">
        <v>0</v>
      </c>
      <c r="H184" s="3">
        <v>0</v>
      </c>
      <c r="I184" s="2">
        <v>0</v>
      </c>
      <c r="J184" s="4">
        <v>0</v>
      </c>
    </row>
    <row r="185" spans="3:10" ht="15.75">
      <c r="C185" s="7"/>
      <c r="D185" s="5"/>
      <c r="E185" s="5"/>
      <c r="F185" s="5"/>
      <c r="G185" s="5"/>
      <c r="H185" s="3"/>
      <c r="I185" s="5"/>
      <c r="J185" s="4"/>
    </row>
    <row r="186" spans="3:10" ht="31.5">
      <c r="C186" s="8" t="s">
        <v>45</v>
      </c>
      <c r="D186" s="5"/>
      <c r="E186" s="5"/>
      <c r="F186" s="5"/>
      <c r="G186" s="2"/>
      <c r="H186" s="3"/>
      <c r="I186" s="2"/>
      <c r="J186" s="4"/>
    </row>
    <row r="187" spans="3:10" ht="15.75">
      <c r="C187" s="10" t="s">
        <v>0</v>
      </c>
      <c r="D187" s="2">
        <f>D188+D189+D190</f>
        <v>31318.8</v>
      </c>
      <c r="E187" s="2">
        <f>E188+E189+E190</f>
        <v>26771</v>
      </c>
      <c r="F187" s="2">
        <f>F188+F189+F190</f>
        <v>31318.8</v>
      </c>
      <c r="G187" s="2">
        <f>G188+G189+G190</f>
        <v>5827.3</v>
      </c>
      <c r="H187" s="3">
        <f>G187/F187</f>
        <v>0.1860639615821807</v>
      </c>
      <c r="I187" s="2">
        <f>I188+I189+I190</f>
        <v>5827.3</v>
      </c>
      <c r="J187" s="4">
        <f>I187/E187</f>
        <v>0.21767210787792762</v>
      </c>
    </row>
    <row r="188" spans="3:10" ht="31.5">
      <c r="C188" s="7" t="s">
        <v>13</v>
      </c>
      <c r="D188" s="2">
        <v>31318.8</v>
      </c>
      <c r="E188" s="2">
        <v>26771</v>
      </c>
      <c r="F188" s="2">
        <v>31318.8</v>
      </c>
      <c r="G188" s="2">
        <v>5827.3</v>
      </c>
      <c r="H188" s="3">
        <f>G188/F188</f>
        <v>0.1860639615821807</v>
      </c>
      <c r="I188" s="2">
        <v>5827.3</v>
      </c>
      <c r="J188" s="4">
        <f>I188/E188</f>
        <v>0.21767210787792762</v>
      </c>
    </row>
    <row r="189" spans="3:10" ht="15.75">
      <c r="C189" s="7" t="s">
        <v>14</v>
      </c>
      <c r="D189" s="2">
        <v>0</v>
      </c>
      <c r="E189" s="2">
        <v>0</v>
      </c>
      <c r="F189" s="2">
        <v>0</v>
      </c>
      <c r="G189" s="2">
        <v>0</v>
      </c>
      <c r="H189" s="3">
        <v>0</v>
      </c>
      <c r="I189" s="2">
        <v>0</v>
      </c>
      <c r="J189" s="4">
        <v>0</v>
      </c>
    </row>
    <row r="190" spans="3:10" ht="15.75">
      <c r="C190" s="7" t="s">
        <v>15</v>
      </c>
      <c r="D190" s="2">
        <v>0</v>
      </c>
      <c r="E190" s="2">
        <v>0</v>
      </c>
      <c r="F190" s="2">
        <v>0</v>
      </c>
      <c r="G190" s="2">
        <v>0</v>
      </c>
      <c r="H190" s="3">
        <v>0</v>
      </c>
      <c r="I190" s="2">
        <v>0</v>
      </c>
      <c r="J190" s="4">
        <v>0</v>
      </c>
    </row>
    <row r="191" spans="3:10" ht="15.75">
      <c r="C191" s="9"/>
      <c r="D191" s="2"/>
      <c r="E191" s="2"/>
      <c r="F191" s="2"/>
      <c r="G191" s="2"/>
      <c r="H191" s="3"/>
      <c r="I191" s="2"/>
      <c r="J191" s="4"/>
    </row>
    <row r="192" spans="3:10" ht="47.25">
      <c r="C192" s="8" t="s">
        <v>46</v>
      </c>
      <c r="D192" s="5"/>
      <c r="E192" s="5"/>
      <c r="F192" s="5"/>
      <c r="G192" s="5"/>
      <c r="H192" s="3"/>
      <c r="I192" s="5"/>
      <c r="J192" s="4"/>
    </row>
    <row r="193" spans="3:10" ht="15.75">
      <c r="C193" s="10" t="s">
        <v>0</v>
      </c>
      <c r="D193" s="5">
        <f>D194+D195+D196</f>
        <v>500</v>
      </c>
      <c r="E193" s="5">
        <f>E194+E195+E196</f>
        <v>500</v>
      </c>
      <c r="F193" s="5">
        <f>F194+F195+F196</f>
        <v>500</v>
      </c>
      <c r="G193" s="5">
        <f>G194+G195+G196</f>
        <v>500</v>
      </c>
      <c r="H193" s="3">
        <f>G193/F193</f>
        <v>1</v>
      </c>
      <c r="I193" s="5">
        <f>I194+I195+I196</f>
        <v>500</v>
      </c>
      <c r="J193" s="4">
        <f>I193/E193</f>
        <v>1</v>
      </c>
    </row>
    <row r="194" spans="3:10" ht="31.5">
      <c r="C194" s="7" t="s">
        <v>13</v>
      </c>
      <c r="D194" s="2">
        <v>500</v>
      </c>
      <c r="E194" s="2">
        <v>500</v>
      </c>
      <c r="F194" s="2">
        <v>500</v>
      </c>
      <c r="G194" s="2">
        <v>500</v>
      </c>
      <c r="H194" s="3">
        <f>G194/F194</f>
        <v>1</v>
      </c>
      <c r="I194" s="2">
        <v>500</v>
      </c>
      <c r="J194" s="4">
        <f>I194/E194</f>
        <v>1</v>
      </c>
    </row>
    <row r="195" spans="3:10" ht="15.75">
      <c r="C195" s="7" t="s">
        <v>14</v>
      </c>
      <c r="D195" s="2">
        <v>0</v>
      </c>
      <c r="E195" s="2">
        <v>0</v>
      </c>
      <c r="F195" s="2">
        <v>0</v>
      </c>
      <c r="G195" s="2">
        <v>0</v>
      </c>
      <c r="H195" s="3">
        <v>0</v>
      </c>
      <c r="I195" s="2">
        <v>0</v>
      </c>
      <c r="J195" s="4">
        <v>0</v>
      </c>
    </row>
    <row r="196" spans="3:10" ht="15.75">
      <c r="C196" s="7" t="s">
        <v>15</v>
      </c>
      <c r="D196" s="2">
        <v>0</v>
      </c>
      <c r="E196" s="2">
        <v>0</v>
      </c>
      <c r="F196" s="2">
        <v>0</v>
      </c>
      <c r="G196" s="2">
        <v>0</v>
      </c>
      <c r="H196" s="3">
        <v>0</v>
      </c>
      <c r="I196" s="2">
        <v>0</v>
      </c>
      <c r="J196" s="4">
        <v>0</v>
      </c>
    </row>
    <row r="197" spans="3:10" ht="15.75">
      <c r="C197" s="7"/>
      <c r="D197" s="2"/>
      <c r="E197" s="2"/>
      <c r="F197" s="5"/>
      <c r="G197" s="2"/>
      <c r="H197" s="3"/>
      <c r="I197" s="2"/>
      <c r="J197" s="4"/>
    </row>
    <row r="198" spans="3:10" ht="94.5" customHeight="1">
      <c r="C198" s="61" t="s">
        <v>47</v>
      </c>
      <c r="D198" s="60"/>
      <c r="E198" s="60"/>
      <c r="F198" s="56"/>
      <c r="G198" s="60"/>
      <c r="H198" s="57"/>
      <c r="I198" s="60"/>
      <c r="J198" s="58"/>
    </row>
    <row r="199" spans="3:10" ht="15.75">
      <c r="C199" s="55" t="s">
        <v>0</v>
      </c>
      <c r="D199" s="56">
        <f>D200+D201+D202</f>
        <v>9419</v>
      </c>
      <c r="E199" s="56">
        <f>E200+E201+E202</f>
        <v>9425.2</v>
      </c>
      <c r="F199" s="56">
        <f>F200+F201+F202</f>
        <v>9419</v>
      </c>
      <c r="G199" s="56">
        <f>G201++G200+G202</f>
        <v>9362.7</v>
      </c>
      <c r="H199" s="57">
        <f>G199/F199</f>
        <v>0.994022720033974</v>
      </c>
      <c r="I199" s="56">
        <f>I200+I201+I202</f>
        <v>9362.7</v>
      </c>
      <c r="J199" s="58">
        <f>I199/E199</f>
        <v>0.9933688409795017</v>
      </c>
    </row>
    <row r="200" spans="3:10" ht="31.5">
      <c r="C200" s="59" t="s">
        <v>13</v>
      </c>
      <c r="D200" s="56">
        <v>9419</v>
      </c>
      <c r="E200" s="56">
        <v>9425.2</v>
      </c>
      <c r="F200" s="56">
        <v>9419</v>
      </c>
      <c r="G200" s="60">
        <v>9362.7</v>
      </c>
      <c r="H200" s="57">
        <f>G200/F200</f>
        <v>0.994022720033974</v>
      </c>
      <c r="I200" s="60">
        <v>9362.7</v>
      </c>
      <c r="J200" s="58">
        <f>I200/E200</f>
        <v>0.9933688409795017</v>
      </c>
    </row>
    <row r="201" spans="3:10" ht="15.75">
      <c r="C201" s="59" t="s">
        <v>14</v>
      </c>
      <c r="D201" s="56">
        <v>0</v>
      </c>
      <c r="E201" s="56">
        <v>0</v>
      </c>
      <c r="F201" s="56">
        <v>0</v>
      </c>
      <c r="G201" s="60">
        <v>0</v>
      </c>
      <c r="H201" s="57">
        <v>0</v>
      </c>
      <c r="I201" s="60">
        <v>0</v>
      </c>
      <c r="J201" s="58">
        <v>0</v>
      </c>
    </row>
    <row r="202" spans="3:10" ht="15.75">
      <c r="C202" s="59" t="s">
        <v>15</v>
      </c>
      <c r="D202" s="56">
        <v>0</v>
      </c>
      <c r="E202" s="56">
        <v>0</v>
      </c>
      <c r="F202" s="56">
        <v>0</v>
      </c>
      <c r="G202" s="60">
        <v>0</v>
      </c>
      <c r="H202" s="57">
        <v>0</v>
      </c>
      <c r="I202" s="60">
        <v>0</v>
      </c>
      <c r="J202" s="58">
        <v>0</v>
      </c>
    </row>
    <row r="203" spans="3:10" ht="15.75">
      <c r="C203" s="7"/>
      <c r="D203" s="2"/>
      <c r="E203" s="2"/>
      <c r="F203" s="2"/>
      <c r="G203" s="2"/>
      <c r="H203" s="3"/>
      <c r="I203" s="2"/>
      <c r="J203" s="4"/>
    </row>
    <row r="204" spans="3:10" ht="78.75">
      <c r="C204" s="55" t="s">
        <v>48</v>
      </c>
      <c r="D204" s="60"/>
      <c r="E204" s="60"/>
      <c r="F204" s="56"/>
      <c r="G204" s="60"/>
      <c r="H204" s="57"/>
      <c r="I204" s="60"/>
      <c r="J204" s="58"/>
    </row>
    <row r="205" spans="3:10" ht="15.75">
      <c r="C205" s="55" t="s">
        <v>0</v>
      </c>
      <c r="D205" s="56">
        <f aca="true" t="shared" si="7" ref="D205:G208">D211+D217</f>
        <v>511966.5</v>
      </c>
      <c r="E205" s="56">
        <f t="shared" si="7"/>
        <v>512579.1</v>
      </c>
      <c r="F205" s="56">
        <f t="shared" si="7"/>
        <v>512579.1</v>
      </c>
      <c r="G205" s="56">
        <f t="shared" si="7"/>
        <v>383596.1</v>
      </c>
      <c r="H205" s="57">
        <f>G205/F205</f>
        <v>0.7483646914203096</v>
      </c>
      <c r="I205" s="56">
        <f>I211+I217</f>
        <v>383596.1</v>
      </c>
      <c r="J205" s="58">
        <f>I205/E205</f>
        <v>0.7483646914203096</v>
      </c>
    </row>
    <row r="206" spans="3:10" ht="33.75" customHeight="1">
      <c r="C206" s="59" t="s">
        <v>13</v>
      </c>
      <c r="D206" s="56">
        <f t="shared" si="7"/>
        <v>157438.7</v>
      </c>
      <c r="E206" s="56">
        <f t="shared" si="7"/>
        <v>150899.1</v>
      </c>
      <c r="F206" s="56">
        <f t="shared" si="7"/>
        <v>150899.1</v>
      </c>
      <c r="G206" s="56">
        <f t="shared" si="7"/>
        <v>128108.40000000001</v>
      </c>
      <c r="H206" s="57">
        <f>G206/F206</f>
        <v>0.8489672900633602</v>
      </c>
      <c r="I206" s="56">
        <f>I212+I218</f>
        <v>128108.40000000001</v>
      </c>
      <c r="J206" s="58">
        <f>I206/E206</f>
        <v>0.8489672900633602</v>
      </c>
    </row>
    <row r="207" spans="3:10" ht="15.75">
      <c r="C207" s="59" t="s">
        <v>14</v>
      </c>
      <c r="D207" s="56">
        <f t="shared" si="7"/>
        <v>354527.8</v>
      </c>
      <c r="E207" s="56">
        <f t="shared" si="7"/>
        <v>361680</v>
      </c>
      <c r="F207" s="56">
        <f t="shared" si="7"/>
        <v>361680</v>
      </c>
      <c r="G207" s="56">
        <f t="shared" si="7"/>
        <v>255487.69999999998</v>
      </c>
      <c r="H207" s="57">
        <f>G207/F207</f>
        <v>0.7063915616014156</v>
      </c>
      <c r="I207" s="56">
        <f>I213+I219</f>
        <v>255487.69999999998</v>
      </c>
      <c r="J207" s="58">
        <f>I207/E207</f>
        <v>0.7063915616014156</v>
      </c>
    </row>
    <row r="208" spans="3:10" ht="15.75">
      <c r="C208" s="59" t="s">
        <v>15</v>
      </c>
      <c r="D208" s="56">
        <f t="shared" si="7"/>
        <v>0</v>
      </c>
      <c r="E208" s="56">
        <f t="shared" si="7"/>
        <v>0</v>
      </c>
      <c r="F208" s="56">
        <f t="shared" si="7"/>
        <v>0</v>
      </c>
      <c r="G208" s="56">
        <f t="shared" si="7"/>
        <v>0</v>
      </c>
      <c r="H208" s="57">
        <v>0</v>
      </c>
      <c r="I208" s="56">
        <f>I214+I220</f>
        <v>0</v>
      </c>
      <c r="J208" s="58">
        <v>0</v>
      </c>
    </row>
    <row r="209" spans="3:10" ht="15.75">
      <c r="C209" s="7"/>
      <c r="D209" s="5"/>
      <c r="E209" s="5"/>
      <c r="F209" s="2"/>
      <c r="G209" s="2"/>
      <c r="H209" s="3"/>
      <c r="I209" s="2"/>
      <c r="J209" s="4"/>
    </row>
    <row r="210" spans="3:10" ht="47.25">
      <c r="C210" s="8" t="s">
        <v>49</v>
      </c>
      <c r="D210" s="2"/>
      <c r="E210" s="2"/>
      <c r="F210" s="5"/>
      <c r="G210" s="2"/>
      <c r="H210" s="3"/>
      <c r="I210" s="2"/>
      <c r="J210" s="4"/>
    </row>
    <row r="211" spans="3:10" ht="15.75">
      <c r="C211" s="10" t="s">
        <v>0</v>
      </c>
      <c r="D211" s="2">
        <f>D212+D213</f>
        <v>33898.5</v>
      </c>
      <c r="E211" s="2">
        <f>E212+E213+E214</f>
        <v>32666.1</v>
      </c>
      <c r="F211" s="2">
        <f>F212+F213+F214</f>
        <v>32666.1</v>
      </c>
      <c r="G211" s="2">
        <f>G212+G213+G214</f>
        <v>24655.6</v>
      </c>
      <c r="H211" s="3">
        <f>G211/F211</f>
        <v>0.7547763583654002</v>
      </c>
      <c r="I211" s="2">
        <f>I212+I213+I214</f>
        <v>24655.6</v>
      </c>
      <c r="J211" s="4">
        <f>I211/E211</f>
        <v>0.7547763583654002</v>
      </c>
    </row>
    <row r="212" spans="3:10" ht="31.5">
      <c r="C212" s="7" t="s">
        <v>13</v>
      </c>
      <c r="D212" s="2">
        <f>33898.5-D213</f>
        <v>13911</v>
      </c>
      <c r="E212" s="2">
        <f>32666.1-19151</f>
        <v>13515.099999999999</v>
      </c>
      <c r="F212" s="2">
        <f>32666.1-19151</f>
        <v>13515.099999999999</v>
      </c>
      <c r="G212" s="2">
        <f>24655.6-G213</f>
        <v>11696.699999999999</v>
      </c>
      <c r="H212" s="3">
        <f>G212/F212</f>
        <v>0.8654541956774274</v>
      </c>
      <c r="I212" s="2">
        <f>24655.6-I213</f>
        <v>11696.699999999999</v>
      </c>
      <c r="J212" s="4">
        <f>I212/E212</f>
        <v>0.8654541956774274</v>
      </c>
    </row>
    <row r="213" spans="3:10" ht="15.75">
      <c r="C213" s="7" t="s">
        <v>14</v>
      </c>
      <c r="D213" s="2">
        <v>19987.5</v>
      </c>
      <c r="E213" s="2">
        <v>19151</v>
      </c>
      <c r="F213" s="2">
        <v>19151</v>
      </c>
      <c r="G213" s="2">
        <v>12958.9</v>
      </c>
      <c r="H213" s="3">
        <f>G213/F213</f>
        <v>0.6766696256070179</v>
      </c>
      <c r="I213" s="2">
        <v>12958.9</v>
      </c>
      <c r="J213" s="4">
        <f>I213/E213</f>
        <v>0.6766696256070179</v>
      </c>
    </row>
    <row r="214" spans="3:10" ht="15.75">
      <c r="C214" s="7" t="s">
        <v>15</v>
      </c>
      <c r="D214" s="5">
        <v>0</v>
      </c>
      <c r="E214" s="5">
        <v>0</v>
      </c>
      <c r="F214" s="5">
        <v>0</v>
      </c>
      <c r="G214" s="5">
        <v>0</v>
      </c>
      <c r="H214" s="3">
        <v>0</v>
      </c>
      <c r="I214" s="5">
        <v>0</v>
      </c>
      <c r="J214" s="4">
        <v>0</v>
      </c>
    </row>
    <row r="215" spans="3:10" ht="16.5" customHeight="1">
      <c r="C215" s="7"/>
      <c r="D215" s="5"/>
      <c r="E215" s="5"/>
      <c r="F215" s="5"/>
      <c r="G215" s="2"/>
      <c r="H215" s="3"/>
      <c r="I215" s="2"/>
      <c r="J215" s="4"/>
    </row>
    <row r="216" spans="3:10" ht="33.75" customHeight="1">
      <c r="C216" s="8" t="s">
        <v>50</v>
      </c>
      <c r="D216" s="5"/>
      <c r="E216" s="5"/>
      <c r="F216" s="5"/>
      <c r="G216" s="2"/>
      <c r="H216" s="3"/>
      <c r="I216" s="2"/>
      <c r="J216" s="4"/>
    </row>
    <row r="217" spans="3:10" ht="16.5" customHeight="1">
      <c r="C217" s="10" t="s">
        <v>0</v>
      </c>
      <c r="D217" s="2">
        <f>D218+D219+D220</f>
        <v>478068</v>
      </c>
      <c r="E217" s="2">
        <f>E218+E219+E220</f>
        <v>479913</v>
      </c>
      <c r="F217" s="2">
        <f>F218+F219+F220</f>
        <v>479913</v>
      </c>
      <c r="G217" s="2">
        <f>G218+G219+G220</f>
        <v>358940.5</v>
      </c>
      <c r="H217" s="3">
        <f>G217/F217</f>
        <v>0.7479282703323311</v>
      </c>
      <c r="I217" s="2">
        <f>I218+I219+I220</f>
        <v>358940.5</v>
      </c>
      <c r="J217" s="4">
        <f>I217/E217</f>
        <v>0.7479282703323311</v>
      </c>
    </row>
    <row r="218" spans="3:10" ht="30.75" customHeight="1">
      <c r="C218" s="7" t="s">
        <v>13</v>
      </c>
      <c r="D218" s="2">
        <f>478068-D219</f>
        <v>143527.7</v>
      </c>
      <c r="E218" s="2">
        <f>479913-E219</f>
        <v>137384</v>
      </c>
      <c r="F218" s="2">
        <f>479913-F219</f>
        <v>137384</v>
      </c>
      <c r="G218" s="2">
        <f>358940.5-G219</f>
        <v>116411.70000000001</v>
      </c>
      <c r="H218" s="3">
        <f>G218/F218</f>
        <v>0.8473453968438829</v>
      </c>
      <c r="I218" s="2">
        <f>358940.5-I219</f>
        <v>116411.70000000001</v>
      </c>
      <c r="J218" s="4">
        <f>I218/E218</f>
        <v>0.8473453968438829</v>
      </c>
    </row>
    <row r="219" spans="3:10" ht="16.5" customHeight="1">
      <c r="C219" s="7" t="s">
        <v>14</v>
      </c>
      <c r="D219" s="2">
        <v>334540.3</v>
      </c>
      <c r="E219" s="2">
        <v>342529</v>
      </c>
      <c r="F219" s="2">
        <v>342529</v>
      </c>
      <c r="G219" s="2">
        <v>242528.8</v>
      </c>
      <c r="H219" s="3">
        <f>G219/F219</f>
        <v>0.708053332710515</v>
      </c>
      <c r="I219" s="2">
        <v>242528.8</v>
      </c>
      <c r="J219" s="4">
        <f>I219/E219</f>
        <v>0.708053332710515</v>
      </c>
    </row>
    <row r="220" spans="3:10" ht="16.5" customHeight="1">
      <c r="C220" s="7" t="s">
        <v>15</v>
      </c>
      <c r="D220" s="2">
        <v>0</v>
      </c>
      <c r="E220" s="2">
        <v>0</v>
      </c>
      <c r="F220" s="2">
        <v>0</v>
      </c>
      <c r="G220" s="33">
        <v>0</v>
      </c>
      <c r="H220" s="3">
        <v>0</v>
      </c>
      <c r="I220" s="33">
        <v>0</v>
      </c>
      <c r="J220" s="4">
        <v>0</v>
      </c>
    </row>
    <row r="221" spans="3:10" s="16" customFormat="1" ht="16.5" customHeight="1">
      <c r="C221" s="10"/>
      <c r="D221" s="5"/>
      <c r="E221" s="11"/>
      <c r="F221" s="11"/>
      <c r="G221" s="11"/>
      <c r="H221" s="3"/>
      <c r="I221" s="11"/>
      <c r="J221" s="4"/>
    </row>
    <row r="222" spans="3:10" ht="69.75" customHeight="1">
      <c r="C222" s="55" t="s">
        <v>51</v>
      </c>
      <c r="D222" s="56"/>
      <c r="E222" s="56"/>
      <c r="F222" s="56"/>
      <c r="G222" s="60"/>
      <c r="H222" s="57"/>
      <c r="I222" s="60"/>
      <c r="J222" s="58"/>
    </row>
    <row r="223" spans="3:10" ht="16.5" customHeight="1">
      <c r="C223" s="55" t="s">
        <v>0</v>
      </c>
      <c r="D223" s="56">
        <f>D229+D235+D241</f>
        <v>610934.2</v>
      </c>
      <c r="E223" s="56">
        <f>E229+E235+E241</f>
        <v>644537.8</v>
      </c>
      <c r="F223" s="56">
        <f>F229+F235+F241</f>
        <v>644537.8</v>
      </c>
      <c r="G223" s="56">
        <f>G229+G235+G241</f>
        <v>533804.1</v>
      </c>
      <c r="H223" s="57">
        <f>G223/F223</f>
        <v>0.8281967326043561</v>
      </c>
      <c r="I223" s="56">
        <f>I229+I235+I241</f>
        <v>524611.4</v>
      </c>
      <c r="J223" s="58">
        <f>I223/E223</f>
        <v>0.8139342642122773</v>
      </c>
    </row>
    <row r="224" spans="3:10" ht="36" customHeight="1">
      <c r="C224" s="59" t="s">
        <v>13</v>
      </c>
      <c r="D224" s="56">
        <f>D230+D236+D242</f>
        <v>366818.6</v>
      </c>
      <c r="E224" s="56">
        <f>E230+E236+E242</f>
        <v>400422.19999999995</v>
      </c>
      <c r="F224" s="56">
        <f>F230+F236+F242</f>
        <v>400422.19999999995</v>
      </c>
      <c r="G224" s="56">
        <f>G230+G236+G242</f>
        <v>377330.9</v>
      </c>
      <c r="H224" s="57">
        <f>G224/F224</f>
        <v>0.9423326179217837</v>
      </c>
      <c r="I224" s="56">
        <f>I230+I236+I242</f>
        <v>373877.1000000001</v>
      </c>
      <c r="J224" s="58">
        <f>I224/E224</f>
        <v>0.9337072220271507</v>
      </c>
    </row>
    <row r="225" spans="3:10" ht="15.75">
      <c r="C225" s="59" t="s">
        <v>14</v>
      </c>
      <c r="D225" s="56">
        <f>D231+D237+D243</f>
        <v>244115.6</v>
      </c>
      <c r="E225" s="56">
        <f>E231+E237+E243</f>
        <v>244115.6</v>
      </c>
      <c r="F225" s="56">
        <f>F231+F237+F243</f>
        <v>244115.6</v>
      </c>
      <c r="G225" s="56">
        <f>G231+G237+G243</f>
        <v>156473.19999999998</v>
      </c>
      <c r="H225" s="57">
        <f>G225/F225</f>
        <v>0.6409799291810928</v>
      </c>
      <c r="I225" s="56">
        <f>I231+I237+I243</f>
        <v>150734.3</v>
      </c>
      <c r="J225" s="58">
        <f>I225/E225</f>
        <v>0.6174709850578988</v>
      </c>
    </row>
    <row r="226" spans="3:10" ht="15.75">
      <c r="C226" s="59" t="s">
        <v>15</v>
      </c>
      <c r="D226" s="56">
        <f>D232+D238+D244</f>
        <v>0</v>
      </c>
      <c r="E226" s="56">
        <f>E232+E238+E244</f>
        <v>0</v>
      </c>
      <c r="F226" s="56">
        <f>F232+F238+F244</f>
        <v>0</v>
      </c>
      <c r="G226" s="56">
        <f>G232+G238+G244</f>
        <v>0</v>
      </c>
      <c r="H226" s="57">
        <v>0</v>
      </c>
      <c r="I226" s="56">
        <f>I232+I238+I244</f>
        <v>0</v>
      </c>
      <c r="J226" s="58">
        <v>0</v>
      </c>
    </row>
    <row r="227" spans="3:10" ht="23.25" customHeight="1">
      <c r="C227" s="10"/>
      <c r="D227" s="2"/>
      <c r="E227" s="2"/>
      <c r="F227" s="2"/>
      <c r="G227" s="2"/>
      <c r="H227" s="3"/>
      <c r="I227" s="2"/>
      <c r="J227" s="4"/>
    </row>
    <row r="228" spans="3:10" s="16" customFormat="1" ht="32.25" customHeight="1">
      <c r="C228" s="8" t="s">
        <v>52</v>
      </c>
      <c r="D228" s="5"/>
      <c r="E228" s="11"/>
      <c r="F228" s="11"/>
      <c r="G228" s="11"/>
      <c r="H228" s="3"/>
      <c r="I228" s="11"/>
      <c r="J228" s="4"/>
    </row>
    <row r="229" spans="3:10" ht="15.75">
      <c r="C229" s="10" t="s">
        <v>0</v>
      </c>
      <c r="D229" s="5">
        <f>D230+D231</f>
        <v>469996.1</v>
      </c>
      <c r="E229" s="5">
        <f>E230+E231+E232</f>
        <v>501979.4</v>
      </c>
      <c r="F229" s="5">
        <f>F230+F231+F232</f>
        <v>501979.4</v>
      </c>
      <c r="G229" s="5">
        <f>G230+G231</f>
        <v>406929.1</v>
      </c>
      <c r="H229" s="3">
        <f>G229/F229</f>
        <v>0.8106490027280003</v>
      </c>
      <c r="I229" s="5">
        <f>I230+I231+I232</f>
        <v>397736.4</v>
      </c>
      <c r="J229" s="4">
        <f>I229/E229</f>
        <v>0.7923360998479221</v>
      </c>
    </row>
    <row r="230" spans="3:10" ht="31.5">
      <c r="C230" s="7" t="s">
        <v>13</v>
      </c>
      <c r="D230" s="5">
        <f>469996.1-197211.4</f>
        <v>272784.69999999995</v>
      </c>
      <c r="E230" s="5">
        <f>501979.4-E231</f>
        <v>304768</v>
      </c>
      <c r="F230" s="5">
        <f>501979.4-F231</f>
        <v>304768</v>
      </c>
      <c r="G230" s="5">
        <v>282986.6</v>
      </c>
      <c r="H230" s="3">
        <f>G230/F230</f>
        <v>0.9285312106257874</v>
      </c>
      <c r="I230" s="5">
        <f>397736.4-I231</f>
        <v>279532.80000000005</v>
      </c>
      <c r="J230" s="4">
        <f>I230/E230</f>
        <v>0.9171986560268797</v>
      </c>
    </row>
    <row r="231" spans="3:10" ht="15.75">
      <c r="C231" s="7" t="s">
        <v>14</v>
      </c>
      <c r="D231" s="5">
        <v>197211.4</v>
      </c>
      <c r="E231" s="5">
        <v>197211.4</v>
      </c>
      <c r="F231" s="5">
        <v>197211.4</v>
      </c>
      <c r="G231" s="5">
        <v>123942.5</v>
      </c>
      <c r="H231" s="3">
        <f>G231/F231</f>
        <v>0.6284753315477706</v>
      </c>
      <c r="I231" s="5">
        <v>118203.6</v>
      </c>
      <c r="J231" s="4">
        <f>I231/E231</f>
        <v>0.5993750868357509</v>
      </c>
    </row>
    <row r="232" spans="3:10" ht="15.75">
      <c r="C232" s="7" t="s">
        <v>15</v>
      </c>
      <c r="D232" s="5">
        <v>0</v>
      </c>
      <c r="E232" s="5">
        <v>0</v>
      </c>
      <c r="F232" s="5">
        <v>0</v>
      </c>
      <c r="G232" s="5">
        <v>0</v>
      </c>
      <c r="H232" s="3">
        <v>0</v>
      </c>
      <c r="I232" s="5">
        <v>0</v>
      </c>
      <c r="J232" s="4">
        <v>0</v>
      </c>
    </row>
    <row r="233" spans="3:10" ht="15.75">
      <c r="C233" s="7"/>
      <c r="D233" s="2"/>
      <c r="E233" s="2"/>
      <c r="F233" s="5"/>
      <c r="G233" s="2"/>
      <c r="H233" s="3"/>
      <c r="I233" s="2"/>
      <c r="J233" s="4"/>
    </row>
    <row r="234" spans="3:10" ht="47.25">
      <c r="C234" s="8" t="s">
        <v>53</v>
      </c>
      <c r="D234" s="2"/>
      <c r="E234" s="2"/>
      <c r="F234" s="5"/>
      <c r="G234" s="2"/>
      <c r="H234" s="3"/>
      <c r="I234" s="2"/>
      <c r="J234" s="4"/>
    </row>
    <row r="235" spans="3:10" ht="15.75">
      <c r="C235" s="10" t="s">
        <v>0</v>
      </c>
      <c r="D235" s="5">
        <f>D236+D237</f>
        <v>70435.9</v>
      </c>
      <c r="E235" s="5">
        <f>E236+E237+E238</f>
        <v>74437.1</v>
      </c>
      <c r="F235" s="5">
        <f>F236+F237+F238</f>
        <v>74437.1</v>
      </c>
      <c r="G235" s="5">
        <f>G236+G237+G238</f>
        <v>66996.6</v>
      </c>
      <c r="H235" s="3">
        <f>G235/F235</f>
        <v>0.9000431236574236</v>
      </c>
      <c r="I235" s="5">
        <f>I236+I237+I238</f>
        <v>66996.6</v>
      </c>
      <c r="J235" s="4">
        <f>I235/E235</f>
        <v>0.9000431236574236</v>
      </c>
    </row>
    <row r="236" spans="3:10" ht="31.5">
      <c r="C236" s="7" t="s">
        <v>13</v>
      </c>
      <c r="D236" s="5">
        <f>70435.9-19530</f>
        <v>50905.899999999994</v>
      </c>
      <c r="E236" s="5">
        <f>74437.1-E237</f>
        <v>54907.100000000006</v>
      </c>
      <c r="F236" s="5">
        <f>74437.1-F237</f>
        <v>54907.100000000006</v>
      </c>
      <c r="G236" s="33">
        <f>66996.6-13334.9</f>
        <v>53661.700000000004</v>
      </c>
      <c r="H236" s="3">
        <f>G236/F236</f>
        <v>0.9773180517637974</v>
      </c>
      <c r="I236" s="33">
        <f>66996.6-13334.9</f>
        <v>53661.700000000004</v>
      </c>
      <c r="J236" s="4">
        <f>I236/E236</f>
        <v>0.9773180517637974</v>
      </c>
    </row>
    <row r="237" spans="3:10" ht="17.25" customHeight="1">
      <c r="C237" s="7" t="s">
        <v>14</v>
      </c>
      <c r="D237" s="2">
        <v>19530</v>
      </c>
      <c r="E237" s="5">
        <v>19530</v>
      </c>
      <c r="F237" s="5">
        <v>19530</v>
      </c>
      <c r="G237" s="33">
        <v>13334.9</v>
      </c>
      <c r="H237" s="3">
        <f>G237/F237</f>
        <v>0.6827905785970302</v>
      </c>
      <c r="I237" s="33">
        <v>13334.9</v>
      </c>
      <c r="J237" s="4">
        <f>I237/E237</f>
        <v>0.6827905785970302</v>
      </c>
    </row>
    <row r="238" spans="3:10" ht="15.75">
      <c r="C238" s="7" t="s">
        <v>15</v>
      </c>
      <c r="D238" s="2"/>
      <c r="E238" s="2">
        <v>0</v>
      </c>
      <c r="F238" s="2">
        <v>0</v>
      </c>
      <c r="G238" s="33">
        <v>0</v>
      </c>
      <c r="H238" s="3">
        <v>0</v>
      </c>
      <c r="I238" s="33">
        <v>0</v>
      </c>
      <c r="J238" s="4">
        <v>0</v>
      </c>
    </row>
    <row r="239" spans="3:10" ht="15.75">
      <c r="C239" s="7"/>
      <c r="D239" s="2"/>
      <c r="E239" s="2"/>
      <c r="F239" s="2"/>
      <c r="G239" s="2"/>
      <c r="H239" s="3"/>
      <c r="I239" s="2"/>
      <c r="J239" s="4"/>
    </row>
    <row r="240" spans="3:10" ht="47.25">
      <c r="C240" s="8" t="s">
        <v>54</v>
      </c>
      <c r="D240" s="2"/>
      <c r="E240" s="2"/>
      <c r="F240" s="2"/>
      <c r="G240" s="2"/>
      <c r="H240" s="3"/>
      <c r="I240" s="2"/>
      <c r="J240" s="4"/>
    </row>
    <row r="241" spans="3:10" ht="21.75" customHeight="1">
      <c r="C241" s="10" t="s">
        <v>0</v>
      </c>
      <c r="D241" s="2">
        <f>D242+D243</f>
        <v>70502.2</v>
      </c>
      <c r="E241" s="2">
        <f>E242+E243+E244</f>
        <v>68121.3</v>
      </c>
      <c r="F241" s="2">
        <f>F242+F243+F244</f>
        <v>68121.3</v>
      </c>
      <c r="G241" s="2">
        <f>G242+G243+G244</f>
        <v>59878.40000000001</v>
      </c>
      <c r="H241" s="3">
        <f>G241/F241</f>
        <v>0.8789967308316196</v>
      </c>
      <c r="I241" s="2">
        <f>I242+I243+I244</f>
        <v>59878.40000000001</v>
      </c>
      <c r="J241" s="4">
        <f>I241/E241</f>
        <v>0.8789967308316196</v>
      </c>
    </row>
    <row r="242" spans="3:10" ht="31.5">
      <c r="C242" s="7" t="s">
        <v>13</v>
      </c>
      <c r="D242" s="5">
        <f>70502.2-D243</f>
        <v>43128</v>
      </c>
      <c r="E242" s="5">
        <f>68121.3-E243</f>
        <v>40747.100000000006</v>
      </c>
      <c r="F242" s="5">
        <f>68121.3-F243</f>
        <v>40747.100000000006</v>
      </c>
      <c r="G242" s="5">
        <f>59878.4-G243</f>
        <v>40682.600000000006</v>
      </c>
      <c r="H242" s="3">
        <f>G242/F242</f>
        <v>0.9984170652635402</v>
      </c>
      <c r="I242" s="5">
        <f>59878.4-I243</f>
        <v>40682.600000000006</v>
      </c>
      <c r="J242" s="4">
        <f>I242/E242</f>
        <v>0.9984170652635402</v>
      </c>
    </row>
    <row r="243" spans="3:10" ht="15.75">
      <c r="C243" s="7" t="s">
        <v>14</v>
      </c>
      <c r="D243" s="5">
        <v>27374.2</v>
      </c>
      <c r="E243" s="5">
        <v>27374.2</v>
      </c>
      <c r="F243" s="5">
        <v>27374.2</v>
      </c>
      <c r="G243" s="2">
        <v>19195.8</v>
      </c>
      <c r="H243" s="3">
        <f>G243/F243</f>
        <v>0.7012369311249278</v>
      </c>
      <c r="I243" s="2">
        <v>19195.8</v>
      </c>
      <c r="J243" s="4">
        <f>I243/E243</f>
        <v>0.7012369311249278</v>
      </c>
    </row>
    <row r="244" spans="3:10" ht="15.75">
      <c r="C244" s="7" t="s">
        <v>15</v>
      </c>
      <c r="D244" s="5"/>
      <c r="E244" s="5">
        <v>0</v>
      </c>
      <c r="F244" s="5">
        <v>0</v>
      </c>
      <c r="G244" s="2">
        <v>0</v>
      </c>
      <c r="H244" s="3">
        <v>0</v>
      </c>
      <c r="I244" s="2">
        <v>0</v>
      </c>
      <c r="J244" s="4">
        <v>0</v>
      </c>
    </row>
    <row r="245" spans="3:10" ht="15.75">
      <c r="C245" s="7"/>
      <c r="D245" s="2"/>
      <c r="E245" s="2"/>
      <c r="F245" s="2"/>
      <c r="G245" s="2"/>
      <c r="H245" s="3"/>
      <c r="I245" s="2"/>
      <c r="J245" s="4"/>
    </row>
    <row r="246" spans="3:10" ht="63">
      <c r="C246" s="55" t="s">
        <v>55</v>
      </c>
      <c r="D246" s="60"/>
      <c r="E246" s="60"/>
      <c r="F246" s="56"/>
      <c r="G246" s="60"/>
      <c r="H246" s="57"/>
      <c r="I246" s="60"/>
      <c r="J246" s="58"/>
    </row>
    <row r="247" spans="3:10" ht="15.75">
      <c r="C247" s="55" t="s">
        <v>0</v>
      </c>
      <c r="D247" s="60">
        <f>D248+D249+D250</f>
        <v>4700</v>
      </c>
      <c r="E247" s="60">
        <f>E248+E249+E250</f>
        <v>3437.4</v>
      </c>
      <c r="F247" s="60">
        <f>F248+F249+F250</f>
        <v>3437.4</v>
      </c>
      <c r="G247" s="60">
        <f>G248+G249+G250</f>
        <v>3437.4</v>
      </c>
      <c r="H247" s="57">
        <f>G247/F247</f>
        <v>1</v>
      </c>
      <c r="I247" s="60">
        <f>I248+I249+I250</f>
        <v>2957.4</v>
      </c>
      <c r="J247" s="58">
        <f>I247/E247</f>
        <v>0.860359574096701</v>
      </c>
    </row>
    <row r="248" spans="3:10" ht="36.75" customHeight="1">
      <c r="C248" s="59" t="s">
        <v>13</v>
      </c>
      <c r="D248" s="60">
        <v>4700</v>
      </c>
      <c r="E248" s="60">
        <v>3437.4</v>
      </c>
      <c r="F248" s="60">
        <v>3437.4</v>
      </c>
      <c r="G248" s="60">
        <v>3437.4</v>
      </c>
      <c r="H248" s="57">
        <f>G248/F248</f>
        <v>1</v>
      </c>
      <c r="I248" s="60">
        <v>2957.4</v>
      </c>
      <c r="J248" s="58">
        <f>I248/E248</f>
        <v>0.860359574096701</v>
      </c>
    </row>
    <row r="249" spans="3:10" s="16" customFormat="1" ht="15.75">
      <c r="C249" s="59" t="s">
        <v>14</v>
      </c>
      <c r="D249" s="60">
        <v>0</v>
      </c>
      <c r="E249" s="60">
        <v>0</v>
      </c>
      <c r="F249" s="60">
        <v>0</v>
      </c>
      <c r="G249" s="60">
        <v>0</v>
      </c>
      <c r="H249" s="57">
        <v>0</v>
      </c>
      <c r="I249" s="56">
        <v>0</v>
      </c>
      <c r="J249" s="58">
        <v>0</v>
      </c>
    </row>
    <row r="250" spans="3:10" ht="15.75">
      <c r="C250" s="59" t="s">
        <v>15</v>
      </c>
      <c r="D250" s="60">
        <v>0</v>
      </c>
      <c r="E250" s="60">
        <v>0</v>
      </c>
      <c r="F250" s="60">
        <v>0</v>
      </c>
      <c r="G250" s="60">
        <v>0</v>
      </c>
      <c r="H250" s="57">
        <v>0</v>
      </c>
      <c r="I250" s="56">
        <v>0</v>
      </c>
      <c r="J250" s="58">
        <v>0</v>
      </c>
    </row>
    <row r="251" spans="3:10" ht="15.75" customHeight="1">
      <c r="C251" s="7"/>
      <c r="D251" s="5"/>
      <c r="E251" s="5"/>
      <c r="F251" s="5"/>
      <c r="G251" s="2"/>
      <c r="H251" s="3"/>
      <c r="I251" s="2"/>
      <c r="J251" s="4"/>
    </row>
    <row r="252" spans="3:10" ht="118.5" customHeight="1">
      <c r="C252" s="55" t="s">
        <v>56</v>
      </c>
      <c r="D252" s="56"/>
      <c r="E252" s="56"/>
      <c r="F252" s="56"/>
      <c r="G252" s="60"/>
      <c r="H252" s="57"/>
      <c r="I252" s="60"/>
      <c r="J252" s="58"/>
    </row>
    <row r="253" spans="3:10" ht="15.75" customHeight="1">
      <c r="C253" s="55" t="s">
        <v>0</v>
      </c>
      <c r="D253" s="60">
        <f>D259+D265</f>
        <v>4087</v>
      </c>
      <c r="E253" s="60">
        <f>E259+E265</f>
        <v>2971.3</v>
      </c>
      <c r="F253" s="60">
        <f>F259+F265</f>
        <v>2971.3</v>
      </c>
      <c r="G253" s="60">
        <f>G259+G265</f>
        <v>2143.7</v>
      </c>
      <c r="H253" s="57">
        <f>G253/F253</f>
        <v>0.7214687173964257</v>
      </c>
      <c r="I253" s="60">
        <f>I259</f>
        <v>2143.7</v>
      </c>
      <c r="J253" s="58">
        <f>I253/E253</f>
        <v>0.7214687173964257</v>
      </c>
    </row>
    <row r="254" spans="3:10" ht="15.75" customHeight="1">
      <c r="C254" s="59" t="s">
        <v>13</v>
      </c>
      <c r="D254" s="60">
        <f>D260+D266</f>
        <v>4087</v>
      </c>
      <c r="E254" s="60">
        <f>E260+E266</f>
        <v>2493.3</v>
      </c>
      <c r="F254" s="60">
        <f>F260+F266</f>
        <v>2493.3</v>
      </c>
      <c r="G254" s="60">
        <f>G260+G266</f>
        <v>2143.7</v>
      </c>
      <c r="H254" s="57">
        <f>G254/F254</f>
        <v>0.8597842217141939</v>
      </c>
      <c r="I254" s="60">
        <f>I260</f>
        <v>2143.7</v>
      </c>
      <c r="J254" s="58">
        <f>I254/E254</f>
        <v>0.8597842217141939</v>
      </c>
    </row>
    <row r="255" spans="3:10" ht="15.75" customHeight="1">
      <c r="C255" s="59" t="s">
        <v>14</v>
      </c>
      <c r="D255" s="60">
        <f>D261+D267</f>
        <v>0</v>
      </c>
      <c r="E255" s="60">
        <f>E261+E267</f>
        <v>478</v>
      </c>
      <c r="F255" s="60">
        <f>F261+F267</f>
        <v>478</v>
      </c>
      <c r="G255" s="60">
        <f>G261+G267</f>
        <v>0</v>
      </c>
      <c r="H255" s="57">
        <f>G255/F255</f>
        <v>0</v>
      </c>
      <c r="I255" s="60">
        <f>I261</f>
        <v>0</v>
      </c>
      <c r="J255" s="58">
        <f>I255/E255</f>
        <v>0</v>
      </c>
    </row>
    <row r="256" spans="3:10" ht="15.75">
      <c r="C256" s="59" t="s">
        <v>15</v>
      </c>
      <c r="D256" s="60">
        <f>D262+D268</f>
        <v>0</v>
      </c>
      <c r="E256" s="60">
        <f>E262+E268</f>
        <v>0</v>
      </c>
      <c r="F256" s="60">
        <f>F262+F268</f>
        <v>0</v>
      </c>
      <c r="G256" s="60">
        <f>G262+G268</f>
        <v>0</v>
      </c>
      <c r="H256" s="57">
        <v>0</v>
      </c>
      <c r="I256" s="60">
        <f>I262</f>
        <v>0</v>
      </c>
      <c r="J256" s="58">
        <v>0</v>
      </c>
    </row>
    <row r="257" spans="3:10" ht="15.75">
      <c r="C257" s="59"/>
      <c r="D257" s="56"/>
      <c r="E257" s="56"/>
      <c r="F257" s="56"/>
      <c r="G257" s="56"/>
      <c r="H257" s="57"/>
      <c r="I257" s="60"/>
      <c r="J257" s="58"/>
    </row>
    <row r="258" spans="3:10" ht="63">
      <c r="C258" s="8" t="s">
        <v>57</v>
      </c>
      <c r="D258" s="5"/>
      <c r="E258" s="5"/>
      <c r="F258" s="5"/>
      <c r="G258" s="2"/>
      <c r="H258" s="3"/>
      <c r="I258" s="2"/>
      <c r="J258" s="4"/>
    </row>
    <row r="259" spans="3:10" ht="15.75">
      <c r="C259" s="10" t="s">
        <v>0</v>
      </c>
      <c r="D259" s="5">
        <f>D260+D261+D262</f>
        <v>4087</v>
      </c>
      <c r="E259" s="5">
        <f>E260+E261+E262</f>
        <v>2971.3</v>
      </c>
      <c r="F259" s="5">
        <f>F260+F261+F262</f>
        <v>2971.3</v>
      </c>
      <c r="G259" s="2">
        <f>G260+G261+G262</f>
        <v>2143.7</v>
      </c>
      <c r="H259" s="3">
        <f>G259/F259</f>
        <v>0.7214687173964257</v>
      </c>
      <c r="I259" s="2">
        <f>I260+I261+I262</f>
        <v>2143.7</v>
      </c>
      <c r="J259" s="4">
        <f>I259/E259</f>
        <v>0.7214687173964257</v>
      </c>
    </row>
    <row r="260" spans="3:10" ht="31.5">
      <c r="C260" s="7" t="s">
        <v>13</v>
      </c>
      <c r="D260" s="2">
        <v>4087</v>
      </c>
      <c r="E260" s="2">
        <f>2971.3-478</f>
        <v>2493.3</v>
      </c>
      <c r="F260" s="2">
        <f>2971.3-478</f>
        <v>2493.3</v>
      </c>
      <c r="G260" s="2">
        <v>2143.7</v>
      </c>
      <c r="H260" s="3">
        <f>G260/F260</f>
        <v>0.8597842217141939</v>
      </c>
      <c r="I260" s="2">
        <v>2143.7</v>
      </c>
      <c r="J260" s="4">
        <f>I260/E260</f>
        <v>0.8597842217141939</v>
      </c>
    </row>
    <row r="261" spans="3:10" ht="15.75">
      <c r="C261" s="7" t="s">
        <v>14</v>
      </c>
      <c r="D261" s="2">
        <v>0</v>
      </c>
      <c r="E261" s="2">
        <v>478</v>
      </c>
      <c r="F261" s="2">
        <v>478</v>
      </c>
      <c r="G261" s="2">
        <v>0</v>
      </c>
      <c r="H261" s="3">
        <f>G261/F261</f>
        <v>0</v>
      </c>
      <c r="I261" s="2">
        <v>0</v>
      </c>
      <c r="J261" s="4">
        <f>I261/E261</f>
        <v>0</v>
      </c>
    </row>
    <row r="262" spans="3:10" ht="15.75">
      <c r="C262" s="7" t="s">
        <v>15</v>
      </c>
      <c r="D262" s="2">
        <v>0</v>
      </c>
      <c r="E262" s="2">
        <v>0</v>
      </c>
      <c r="F262" s="2">
        <v>0</v>
      </c>
      <c r="G262" s="2">
        <v>0</v>
      </c>
      <c r="H262" s="3">
        <v>0</v>
      </c>
      <c r="I262" s="2">
        <v>0</v>
      </c>
      <c r="J262" s="4">
        <v>0</v>
      </c>
    </row>
    <row r="263" spans="3:10" ht="15.75" customHeight="1">
      <c r="C263" s="8"/>
      <c r="D263" s="2"/>
      <c r="E263" s="2"/>
      <c r="F263" s="5"/>
      <c r="G263" s="2"/>
      <c r="H263" s="3"/>
      <c r="I263" s="2"/>
      <c r="J263" s="4"/>
    </row>
    <row r="264" spans="3:10" ht="136.5" customHeight="1">
      <c r="C264" s="8" t="s">
        <v>58</v>
      </c>
      <c r="D264" s="5"/>
      <c r="E264" s="5"/>
      <c r="F264" s="5"/>
      <c r="G264" s="5"/>
      <c r="H264" s="3"/>
      <c r="I264" s="5"/>
      <c r="J264" s="4"/>
    </row>
    <row r="265" spans="3:10" ht="15.75">
      <c r="C265" s="10" t="s">
        <v>0</v>
      </c>
      <c r="D265" s="5">
        <v>0</v>
      </c>
      <c r="E265" s="5">
        <v>0</v>
      </c>
      <c r="F265" s="5">
        <v>0</v>
      </c>
      <c r="G265" s="5">
        <v>0</v>
      </c>
      <c r="H265" s="24">
        <v>0</v>
      </c>
      <c r="I265" s="5">
        <v>0</v>
      </c>
      <c r="J265" s="48">
        <v>0</v>
      </c>
    </row>
    <row r="266" spans="3:10" ht="31.5">
      <c r="C266" s="7" t="s">
        <v>13</v>
      </c>
      <c r="D266" s="2">
        <v>0</v>
      </c>
      <c r="E266" s="2">
        <v>0</v>
      </c>
      <c r="F266" s="2">
        <v>0</v>
      </c>
      <c r="G266" s="2">
        <v>0</v>
      </c>
      <c r="H266" s="25">
        <v>0</v>
      </c>
      <c r="I266" s="2">
        <v>0</v>
      </c>
      <c r="J266" s="49">
        <v>0</v>
      </c>
    </row>
    <row r="267" spans="3:10" ht="15.75">
      <c r="C267" s="7" t="s">
        <v>14</v>
      </c>
      <c r="D267" s="2">
        <v>0</v>
      </c>
      <c r="E267" s="2">
        <v>0</v>
      </c>
      <c r="F267" s="2">
        <v>0</v>
      </c>
      <c r="G267" s="2">
        <v>0</v>
      </c>
      <c r="H267" s="25">
        <v>0</v>
      </c>
      <c r="I267" s="2">
        <v>0</v>
      </c>
      <c r="J267" s="49">
        <v>0</v>
      </c>
    </row>
    <row r="268" spans="3:10" ht="15.75">
      <c r="C268" s="7" t="s">
        <v>15</v>
      </c>
      <c r="D268" s="2">
        <v>0</v>
      </c>
      <c r="E268" s="2">
        <v>0</v>
      </c>
      <c r="F268" s="2">
        <v>0</v>
      </c>
      <c r="G268" s="2">
        <v>0</v>
      </c>
      <c r="H268" s="25">
        <v>0</v>
      </c>
      <c r="I268" s="2">
        <v>0</v>
      </c>
      <c r="J268" s="49">
        <v>0</v>
      </c>
    </row>
    <row r="269" spans="3:10" ht="15.75">
      <c r="C269" s="7"/>
      <c r="D269" s="5"/>
      <c r="E269" s="5"/>
      <c r="F269" s="5"/>
      <c r="G269" s="2"/>
      <c r="H269" s="25"/>
      <c r="I269" s="5"/>
      <c r="J269" s="4"/>
    </row>
    <row r="270" spans="3:10" ht="15.75">
      <c r="C270" s="7"/>
      <c r="D270" s="5"/>
      <c r="E270" s="5"/>
      <c r="F270" s="5"/>
      <c r="G270" s="2"/>
      <c r="H270" s="25"/>
      <c r="I270" s="5"/>
      <c r="J270" s="4"/>
    </row>
    <row r="271" spans="3:10" ht="40.5" customHeight="1">
      <c r="C271" s="62" t="s">
        <v>59</v>
      </c>
      <c r="D271" s="63">
        <f>D253+D247+D223+D205+D199+D169+D145+D115+D97+D79+D43+D7</f>
        <v>1957525.2</v>
      </c>
      <c r="E271" s="63">
        <f>E253+E247+E223+E205+E199+E169+E145+E115+E97+E79+E43+E7</f>
        <v>1989723.48</v>
      </c>
      <c r="F271" s="63">
        <f>F253+F247+F223+F205+F199+F169+F145+F115+F97+F79+F43+F7</f>
        <v>2301603.45</v>
      </c>
      <c r="G271" s="63">
        <f>G253+G247+G223+G205+G199+G169+G145+G115+G97+G79+G43+G7</f>
        <v>2127327.96</v>
      </c>
      <c r="H271" s="64">
        <f>G271/F271</f>
        <v>0.9242808356061509</v>
      </c>
      <c r="I271" s="63">
        <f>I253+I247+I223+I205+I199+I169+I145+I115+I97+I79+I43+I7</f>
        <v>1682178.1799999997</v>
      </c>
      <c r="J271" s="65">
        <f>I271/E271</f>
        <v>0.8454331453132371</v>
      </c>
    </row>
    <row r="272" spans="3:10" ht="40.5" customHeight="1">
      <c r="C272" s="62" t="s">
        <v>13</v>
      </c>
      <c r="D272" s="63">
        <f>D254+D248+D224+D206+D200+D170+D146+D116+D98+D80+D44+D8</f>
        <v>1060266.7000000002</v>
      </c>
      <c r="E272" s="63">
        <f aca="true" t="shared" si="8" ref="E272:I274">E254+E248+E224+E206+E200+E170+E146+E116+E98+E80+E44+E8</f>
        <v>1076345.7799999998</v>
      </c>
      <c r="F272" s="63">
        <f t="shared" si="8"/>
        <v>1080574.2999999998</v>
      </c>
      <c r="G272" s="63">
        <f t="shared" si="8"/>
        <v>1004107.6000000001</v>
      </c>
      <c r="H272" s="64">
        <f>G272/F272</f>
        <v>0.9292351298749195</v>
      </c>
      <c r="I272" s="63">
        <f t="shared" si="8"/>
        <v>1001653.7800000001</v>
      </c>
      <c r="J272" s="65">
        <f>I272/E272</f>
        <v>0.9306059433800171</v>
      </c>
    </row>
    <row r="273" spans="3:10" ht="40.5" customHeight="1">
      <c r="C273" s="62" t="s">
        <v>14</v>
      </c>
      <c r="D273" s="63">
        <f>D255+D249+D225+D207+D201+D171+D147+D117+D99+D81+D45+D9</f>
        <v>897258.5</v>
      </c>
      <c r="E273" s="63">
        <f t="shared" si="8"/>
        <v>913377.7</v>
      </c>
      <c r="F273" s="63">
        <f t="shared" si="8"/>
        <v>926396.3999999999</v>
      </c>
      <c r="G273" s="63">
        <f t="shared" si="8"/>
        <v>714094.2099999998</v>
      </c>
      <c r="H273" s="64">
        <f>G273/F273</f>
        <v>0.7708300787870073</v>
      </c>
      <c r="I273" s="63">
        <f t="shared" si="8"/>
        <v>680524.4</v>
      </c>
      <c r="J273" s="65">
        <f>I273/E273</f>
        <v>0.7450635153452948</v>
      </c>
    </row>
    <row r="274" spans="3:10" ht="29.25" customHeight="1" thickBot="1">
      <c r="C274" s="66" t="s">
        <v>15</v>
      </c>
      <c r="D274" s="67">
        <f>D256+D250+D226+D208+D202+D172+D148+D118+D100+D82+D46+D10</f>
        <v>0</v>
      </c>
      <c r="E274" s="67">
        <f t="shared" si="8"/>
        <v>0</v>
      </c>
      <c r="F274" s="67">
        <f t="shared" si="8"/>
        <v>294632.75</v>
      </c>
      <c r="G274" s="67">
        <f t="shared" si="8"/>
        <v>409126.15</v>
      </c>
      <c r="H274" s="64">
        <f>G274/F274</f>
        <v>1.388596990660407</v>
      </c>
      <c r="I274" s="67">
        <f t="shared" si="8"/>
        <v>0</v>
      </c>
      <c r="J274" s="68">
        <v>0</v>
      </c>
    </row>
    <row r="275" spans="4:9" ht="15.75">
      <c r="D275" s="26"/>
      <c r="E275" s="26"/>
      <c r="F275" s="26"/>
      <c r="G275" s="26"/>
      <c r="H275" s="27"/>
      <c r="I275" s="28"/>
    </row>
    <row r="276" spans="3:9" ht="15.75">
      <c r="C276" s="6" t="s">
        <v>4</v>
      </c>
      <c r="D276" s="26"/>
      <c r="E276" s="26"/>
      <c r="F276" s="26"/>
      <c r="G276" s="26"/>
      <c r="H276" s="27"/>
      <c r="I276" s="28"/>
    </row>
    <row r="277" spans="3:9" ht="15.75">
      <c r="C277" s="6" t="s">
        <v>3</v>
      </c>
      <c r="D277" s="26"/>
      <c r="E277" s="26"/>
      <c r="F277" s="26"/>
      <c r="G277" s="26"/>
      <c r="H277" s="27" t="s">
        <v>5</v>
      </c>
      <c r="I277" s="28"/>
    </row>
    <row r="278" spans="4:9" ht="15.75">
      <c r="D278" s="26"/>
      <c r="E278" s="26"/>
      <c r="F278" s="26"/>
      <c r="G278" s="26"/>
      <c r="H278" s="27"/>
      <c r="I278" s="28"/>
    </row>
    <row r="279" spans="3:9" ht="19.5" customHeight="1">
      <c r="C279" s="6" t="s">
        <v>60</v>
      </c>
      <c r="D279" s="26"/>
      <c r="E279" s="26"/>
      <c r="F279" s="26"/>
      <c r="G279" s="26"/>
      <c r="H279" s="27"/>
      <c r="I279" s="28"/>
    </row>
    <row r="280" spans="4:9" ht="15.75">
      <c r="D280" s="26"/>
      <c r="E280" s="26"/>
      <c r="F280" s="26"/>
      <c r="G280" s="26"/>
      <c r="H280" s="27"/>
      <c r="I280" s="28"/>
    </row>
    <row r="281" spans="4:9" ht="15.75">
      <c r="D281" s="26"/>
      <c r="E281" s="26"/>
      <c r="F281" s="26"/>
      <c r="G281" s="26"/>
      <c r="H281" s="27"/>
      <c r="I281" s="28"/>
    </row>
    <row r="282" spans="4:9" ht="15.75">
      <c r="D282" s="26"/>
      <c r="E282" s="26"/>
      <c r="F282" s="26"/>
      <c r="G282" s="26"/>
      <c r="H282" s="27"/>
      <c r="I282" s="28"/>
    </row>
    <row r="283" spans="4:9" ht="15.75">
      <c r="D283" s="26"/>
      <c r="E283" s="26"/>
      <c r="F283" s="26"/>
      <c r="G283" s="26"/>
      <c r="H283" s="27"/>
      <c r="I283" s="28"/>
    </row>
    <row r="284" spans="4:9" ht="15.75">
      <c r="D284" s="26"/>
      <c r="E284" s="26"/>
      <c r="F284" s="26"/>
      <c r="G284" s="26"/>
      <c r="H284" s="27"/>
      <c r="I284" s="28"/>
    </row>
    <row r="285" spans="4:9" ht="15.75">
      <c r="D285" s="26"/>
      <c r="E285" s="26"/>
      <c r="F285" s="26"/>
      <c r="G285" s="26"/>
      <c r="H285" s="27"/>
      <c r="I285" s="28"/>
    </row>
    <row r="286" spans="4:9" ht="15.75">
      <c r="D286" s="27"/>
      <c r="E286" s="27"/>
      <c r="F286" s="27"/>
      <c r="G286" s="27"/>
      <c r="H286" s="27"/>
      <c r="I286" s="28"/>
    </row>
    <row r="287" spans="4:9" ht="15.75">
      <c r="D287" s="27"/>
      <c r="E287" s="27"/>
      <c r="F287" s="27"/>
      <c r="G287" s="27"/>
      <c r="H287" s="27"/>
      <c r="I287" s="28"/>
    </row>
    <row r="288" spans="4:9" ht="15.75">
      <c r="D288" s="27"/>
      <c r="E288" s="27"/>
      <c r="F288" s="27"/>
      <c r="G288" s="27"/>
      <c r="H288" s="27"/>
      <c r="I288" s="28"/>
    </row>
    <row r="289" spans="4:9" ht="15.75">
      <c r="D289" s="27"/>
      <c r="E289" s="27"/>
      <c r="F289" s="27"/>
      <c r="G289" s="27"/>
      <c r="H289" s="27"/>
      <c r="I289" s="28"/>
    </row>
    <row r="290" spans="4:9" ht="15.75">
      <c r="D290" s="27"/>
      <c r="E290" s="27"/>
      <c r="F290" s="27"/>
      <c r="G290" s="27"/>
      <c r="H290" s="27"/>
      <c r="I290" s="28"/>
    </row>
    <row r="291" spans="4:9" ht="15.75">
      <c r="D291" s="27"/>
      <c r="E291" s="27"/>
      <c r="F291" s="27"/>
      <c r="G291" s="27"/>
      <c r="H291" s="27"/>
      <c r="I291" s="28"/>
    </row>
    <row r="292" spans="4:9" ht="15.75">
      <c r="D292" s="27"/>
      <c r="E292" s="27"/>
      <c r="F292" s="27"/>
      <c r="G292" s="27"/>
      <c r="H292" s="27"/>
      <c r="I292" s="28"/>
    </row>
    <row r="293" spans="4:9" ht="15.75">
      <c r="D293" s="27"/>
      <c r="E293" s="27"/>
      <c r="F293" s="27"/>
      <c r="G293" s="27"/>
      <c r="H293" s="27"/>
      <c r="I293" s="28"/>
    </row>
    <row r="294" ht="15.75">
      <c r="I294" s="27"/>
    </row>
    <row r="295" ht="15.75">
      <c r="I295" s="27"/>
    </row>
    <row r="296" ht="15.75">
      <c r="I296" s="27"/>
    </row>
    <row r="297" ht="15.75">
      <c r="I297" s="27"/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I9" sqref="I9"/>
    </sheetView>
  </sheetViews>
  <sheetFormatPr defaultColWidth="9.00390625" defaultRowHeight="12.75"/>
  <cols>
    <col min="1" max="1" width="4.75390625" style="6" customWidth="1"/>
    <col min="2" max="2" width="129.875" style="6" customWidth="1"/>
    <col min="3" max="3" width="10.75390625" style="6" bestFit="1" customWidth="1"/>
    <col min="4" max="16384" width="9.125" style="6" customWidth="1"/>
  </cols>
  <sheetData>
    <row r="1" spans="1:2" ht="24.75" customHeight="1">
      <c r="A1" s="46" t="s">
        <v>7</v>
      </c>
      <c r="B1" s="47"/>
    </row>
    <row r="2" spans="1:2" ht="23.25" customHeight="1">
      <c r="A2" s="32">
        <v>1</v>
      </c>
      <c r="B2" s="29" t="s">
        <v>12</v>
      </c>
    </row>
    <row r="3" spans="1:2" ht="29.25" customHeight="1">
      <c r="A3" s="32">
        <v>2</v>
      </c>
      <c r="B3" s="30" t="s">
        <v>21</v>
      </c>
    </row>
    <row r="4" spans="1:2" ht="26.25" customHeight="1">
      <c r="A4" s="32">
        <v>3</v>
      </c>
      <c r="B4" s="30" t="s">
        <v>27</v>
      </c>
    </row>
    <row r="5" spans="1:2" ht="21.75" customHeight="1">
      <c r="A5" s="32">
        <v>4</v>
      </c>
      <c r="B5" s="30" t="s">
        <v>30</v>
      </c>
    </row>
    <row r="6" spans="1:2" ht="42.75" customHeight="1">
      <c r="A6" s="32">
        <v>5</v>
      </c>
      <c r="B6" s="30" t="s">
        <v>33</v>
      </c>
    </row>
    <row r="7" spans="1:2" ht="25.5" customHeight="1">
      <c r="A7" s="32">
        <v>6</v>
      </c>
      <c r="B7" s="30" t="s">
        <v>38</v>
      </c>
    </row>
    <row r="8" spans="1:2" ht="40.5" customHeight="1">
      <c r="A8" s="32">
        <v>7</v>
      </c>
      <c r="B8" s="30" t="s">
        <v>42</v>
      </c>
    </row>
    <row r="9" spans="1:2" ht="45" customHeight="1">
      <c r="A9" s="32">
        <v>8</v>
      </c>
      <c r="B9" s="31" t="s">
        <v>47</v>
      </c>
    </row>
    <row r="10" spans="1:2" ht="31.5">
      <c r="A10" s="32">
        <v>9</v>
      </c>
      <c r="B10" s="30" t="s">
        <v>48</v>
      </c>
    </row>
    <row r="11" spans="1:2" ht="27" customHeight="1">
      <c r="A11" s="32">
        <v>10</v>
      </c>
      <c r="B11" s="30" t="s">
        <v>51</v>
      </c>
    </row>
    <row r="12" spans="1:2" ht="31.5">
      <c r="A12" s="32">
        <v>11</v>
      </c>
      <c r="B12" s="30" t="s">
        <v>55</v>
      </c>
    </row>
    <row r="13" spans="1:2" ht="47.25" customHeight="1">
      <c r="A13" s="32">
        <v>12</v>
      </c>
      <c r="B13" s="30" t="s">
        <v>56</v>
      </c>
    </row>
  </sheetData>
  <sheetProtection/>
  <mergeCells count="1">
    <mergeCell ref="A1:B1"/>
  </mergeCells>
  <printOptions horizontalCentered="1"/>
  <pageMargins left="0" right="0" top="0.35433070866141736" bottom="0.3937007874015748" header="0.3937007874015748" footer="0.5118110236220472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Elena</cp:lastModifiedBy>
  <cp:lastPrinted>2019-02-25T14:51:38Z</cp:lastPrinted>
  <dcterms:created xsi:type="dcterms:W3CDTF">2010-05-17T05:37:16Z</dcterms:created>
  <dcterms:modified xsi:type="dcterms:W3CDTF">2019-02-25T16:41:10Z</dcterms:modified>
  <cp:category/>
  <cp:version/>
  <cp:contentType/>
  <cp:contentStatus/>
</cp:coreProperties>
</file>